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cuments\Manuals\Travel\Forms\New Forms\"/>
    </mc:Choice>
  </mc:AlternateContent>
  <xr:revisionPtr revIDLastSave="0" documentId="13_ncr:1_{E84DBE67-159B-4B3C-A055-E98F3A51A2D7}" xr6:coauthVersionLast="36" xr6:coauthVersionMax="36" xr10:uidLastSave="{00000000-0000-0000-0000-000000000000}"/>
  <bookViews>
    <workbookView xWindow="120" yWindow="75" windowWidth="18960" windowHeight="11265" xr2:uid="{00000000-000D-0000-FFFF-FFFF00000000}"/>
  </bookViews>
  <sheets>
    <sheet name="Voucher" sheetId="1" r:id="rId1"/>
    <sheet name="Table" sheetId="2" state="hidden" r:id="rId2"/>
  </sheets>
  <definedNames>
    <definedName name="_xlnm._FilterDatabase" localSheetId="1" hidden="1">Table!$A$1:$D$138</definedName>
    <definedName name="Data">Table!$1:$1048576</definedName>
    <definedName name="From">Table!$1:$1</definedName>
    <definedName name="Mileage">Table!$A$2:$A$121</definedName>
    <definedName name="_xlnm.Print_Area" localSheetId="0">Voucher!$A$1:$I$95</definedName>
    <definedName name="To">Table!$A:$A</definedName>
  </definedNames>
  <calcPr calcId="191029"/>
</workbook>
</file>

<file path=xl/calcChain.xml><?xml version="1.0" encoding="utf-8"?>
<calcChain xmlns="http://schemas.openxmlformats.org/spreadsheetml/2006/main">
  <c r="B151" i="2" l="1"/>
  <c r="B150" i="2" l="1"/>
  <c r="B149" i="2" l="1"/>
  <c r="B148" i="2" l="1"/>
  <c r="B141" i="2" l="1"/>
  <c r="B142" i="2"/>
  <c r="B143" i="2"/>
  <c r="B144" i="2"/>
  <c r="B145" i="2"/>
  <c r="B146" i="2"/>
  <c r="B147" i="2"/>
  <c r="B22" i="2" l="1"/>
  <c r="B99" i="2" l="1"/>
  <c r="B119" i="2" l="1"/>
  <c r="B131" i="2" l="1"/>
  <c r="B127" i="2" l="1"/>
  <c r="B4" i="2" l="1"/>
  <c r="B3" i="2" l="1"/>
  <c r="B78" i="2" l="1"/>
  <c r="B103" i="2" l="1"/>
  <c r="B85" i="2"/>
  <c r="B43" i="2"/>
  <c r="B19" i="2"/>
  <c r="B62" i="1" l="1"/>
  <c r="G62" i="1" l="1"/>
  <c r="H62" i="1" s="1"/>
  <c r="E62" i="1"/>
  <c r="F62" i="1" s="1"/>
  <c r="C62" i="1"/>
  <c r="D62" i="1" s="1"/>
  <c r="B108" i="2"/>
  <c r="I62" i="1" l="1"/>
  <c r="B20" i="2"/>
  <c r="B104" i="2" l="1"/>
  <c r="B17" i="2"/>
  <c r="B11" i="2" l="1"/>
  <c r="B65" i="2" l="1"/>
  <c r="I13" i="1" l="1"/>
  <c r="I14" i="1" l="1"/>
  <c r="B5" i="2" l="1"/>
  <c r="B6" i="2"/>
  <c r="B7" i="2"/>
  <c r="B8" i="2"/>
  <c r="B9" i="2"/>
  <c r="B10" i="2"/>
  <c r="B12" i="2"/>
  <c r="B13" i="2"/>
  <c r="B14" i="2"/>
  <c r="B15" i="2"/>
  <c r="B16" i="2"/>
  <c r="B18" i="2"/>
  <c r="B21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5" i="2"/>
  <c r="B46" i="2"/>
  <c r="B48" i="2"/>
  <c r="B49" i="2"/>
  <c r="B47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100" i="2"/>
  <c r="B101" i="2"/>
  <c r="B102" i="2"/>
  <c r="B105" i="2"/>
  <c r="B106" i="2"/>
  <c r="B107" i="2"/>
  <c r="B109" i="2"/>
  <c r="B110" i="2"/>
  <c r="B111" i="2"/>
  <c r="B112" i="2"/>
  <c r="B113" i="2"/>
  <c r="B114" i="2"/>
  <c r="B115" i="2"/>
  <c r="B116" i="2"/>
  <c r="B117" i="2"/>
  <c r="B118" i="2"/>
  <c r="B120" i="2"/>
  <c r="B121" i="2"/>
  <c r="B122" i="2"/>
  <c r="B123" i="2"/>
  <c r="B124" i="2"/>
  <c r="B125" i="2"/>
  <c r="B126" i="2"/>
  <c r="B128" i="2"/>
  <c r="B129" i="2"/>
  <c r="B130" i="2"/>
  <c r="B132" i="2"/>
  <c r="B133" i="2"/>
  <c r="B134" i="2"/>
  <c r="B135" i="2"/>
  <c r="B136" i="2"/>
  <c r="B137" i="2"/>
  <c r="B138" i="2"/>
  <c r="B139" i="2"/>
  <c r="B140" i="2"/>
  <c r="B2" i="2"/>
  <c r="B68" i="1" l="1"/>
  <c r="B67" i="1"/>
  <c r="B66" i="1"/>
  <c r="B65" i="1"/>
  <c r="B64" i="1"/>
  <c r="B63" i="1"/>
  <c r="G63" i="1" l="1"/>
  <c r="H63" i="1" s="1"/>
  <c r="E63" i="1"/>
  <c r="F63" i="1" s="1"/>
  <c r="G64" i="1"/>
  <c r="H64" i="1" s="1"/>
  <c r="C64" i="1"/>
  <c r="D64" i="1" s="1"/>
  <c r="C63" i="1"/>
  <c r="D63" i="1" s="1"/>
  <c r="C66" i="1"/>
  <c r="D66" i="1" s="1"/>
  <c r="E66" i="1"/>
  <c r="F66" i="1" s="1"/>
  <c r="G66" i="1"/>
  <c r="H66" i="1" s="1"/>
  <c r="E64" i="1"/>
  <c r="F64" i="1" s="1"/>
  <c r="E65" i="1"/>
  <c r="F65" i="1" s="1"/>
  <c r="G65" i="1"/>
  <c r="H65" i="1" s="1"/>
  <c r="C65" i="1"/>
  <c r="D65" i="1" s="1"/>
  <c r="C67" i="1"/>
  <c r="D67" i="1" s="1"/>
  <c r="E67" i="1"/>
  <c r="F67" i="1" s="1"/>
  <c r="G67" i="1"/>
  <c r="H67" i="1" s="1"/>
  <c r="C68" i="1"/>
  <c r="D68" i="1" s="1"/>
  <c r="E68" i="1"/>
  <c r="F68" i="1" s="1"/>
  <c r="G68" i="1"/>
  <c r="H68" i="1" s="1"/>
  <c r="I68" i="1" l="1"/>
  <c r="I66" i="1"/>
  <c r="I67" i="1"/>
  <c r="I63" i="1"/>
  <c r="I64" i="1"/>
  <c r="I65" i="1"/>
  <c r="I69" i="1" l="1"/>
  <c r="I28" i="1" s="1"/>
  <c r="I37" i="1" s="1"/>
  <c r="I38" i="1" l="1"/>
  <c r="I46" i="1" s="1"/>
</calcChain>
</file>

<file path=xl/sharedStrings.xml><?xml version="1.0" encoding="utf-8"?>
<sst xmlns="http://schemas.openxmlformats.org/spreadsheetml/2006/main" count="224" uniqueCount="213">
  <si>
    <t>List occupants of room:</t>
  </si>
  <si>
    <t>Were any meals provided at conference?</t>
  </si>
  <si>
    <t>See Worksheet on Back (Must be completed for meal reimbursement)</t>
  </si>
  <si>
    <t>Employee Signature</t>
  </si>
  <si>
    <t>Date</t>
  </si>
  <si>
    <t>Principal/Supervisor Signature</t>
  </si>
  <si>
    <t>Accounting Signature</t>
  </si>
  <si>
    <t>Account Code</t>
  </si>
  <si>
    <t>Day 1</t>
  </si>
  <si>
    <t>Day 2</t>
  </si>
  <si>
    <t>Day 3</t>
  </si>
  <si>
    <t>Day 4</t>
  </si>
  <si>
    <t>Day 5</t>
  </si>
  <si>
    <t>Employee Travel Voucher</t>
  </si>
  <si>
    <t>Lufkin Independent School District</t>
  </si>
  <si>
    <t>Total Amount Spent</t>
  </si>
  <si>
    <t>Amount Due</t>
  </si>
  <si>
    <t>Employee must sign below.</t>
  </si>
  <si>
    <t>Meal Reimbursement Sheet</t>
  </si>
  <si>
    <t>Breakfast:</t>
  </si>
  <si>
    <t>Lunch:</t>
  </si>
  <si>
    <t>Dinner:</t>
  </si>
  <si>
    <t>Breakfast</t>
  </si>
  <si>
    <t>Lunch</t>
  </si>
  <si>
    <t>Dinner</t>
  </si>
  <si>
    <t>Daily Total</t>
  </si>
  <si>
    <r>
      <rPr>
        <b/>
        <sz val="11"/>
        <rFont val="Calibri"/>
        <family val="2"/>
        <scheme val="minor"/>
      </rPr>
      <t>List occupants of vehicle</t>
    </r>
    <r>
      <rPr>
        <sz val="11"/>
        <rFont val="Calibri"/>
        <family val="2"/>
        <scheme val="minor"/>
      </rPr>
      <t>:</t>
    </r>
  </si>
  <si>
    <r>
      <rPr>
        <b/>
        <sz val="11"/>
        <rFont val="Calibri"/>
        <family val="2"/>
        <scheme val="minor"/>
      </rPr>
      <t>Public Transportation</t>
    </r>
    <r>
      <rPr>
        <sz val="11"/>
        <rFont val="Calibri"/>
        <family val="2"/>
        <scheme val="minor"/>
      </rPr>
      <t xml:space="preserve">:    air, bus, taxi </t>
    </r>
    <r>
      <rPr>
        <i/>
        <sz val="11"/>
        <rFont val="Calibri"/>
        <family val="2"/>
        <scheme val="minor"/>
      </rPr>
      <t>(receipt required for reimbursement)</t>
    </r>
  </si>
  <si>
    <r>
      <rPr>
        <b/>
        <sz val="11"/>
        <rFont val="Calibri"/>
        <family val="2"/>
        <scheme val="minor"/>
      </rPr>
      <t>Parking Fees</t>
    </r>
    <r>
      <rPr>
        <sz val="11"/>
        <rFont val="Calibri"/>
        <family val="2"/>
        <scheme val="minor"/>
      </rPr>
      <t xml:space="preserve">:  </t>
    </r>
    <r>
      <rPr>
        <i/>
        <sz val="11"/>
        <rFont val="Calibri"/>
        <family val="2"/>
        <scheme val="minor"/>
      </rPr>
      <t>(receipt required for reimbursement)</t>
    </r>
  </si>
  <si>
    <r>
      <rPr>
        <b/>
        <sz val="11"/>
        <rFont val="Calibri"/>
        <family val="2"/>
        <scheme val="minor"/>
      </rPr>
      <t xml:space="preserve">Lodging - Motel </t>
    </r>
    <r>
      <rPr>
        <i/>
        <sz val="11"/>
        <rFont val="Calibri"/>
        <family val="2"/>
        <scheme val="minor"/>
      </rPr>
      <t>(receipt required - must be a detailed receipt, summary not accepted)</t>
    </r>
  </si>
  <si>
    <r>
      <rPr>
        <b/>
        <sz val="11"/>
        <rFont val="Calibri"/>
        <family val="2"/>
        <scheme val="minor"/>
      </rPr>
      <t xml:space="preserve">Actual Cost of Meals </t>
    </r>
    <r>
      <rPr>
        <sz val="11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List only if an overnight trip. Day trips are not reimbursed.</t>
    </r>
  </si>
  <si>
    <r>
      <rPr>
        <b/>
        <sz val="11"/>
        <rFont val="Calibri"/>
        <family val="2"/>
        <scheme val="minor"/>
      </rPr>
      <t xml:space="preserve">Other </t>
    </r>
    <r>
      <rPr>
        <sz val="11"/>
        <rFont val="Calibri"/>
        <family val="2"/>
        <scheme val="minor"/>
      </rPr>
      <t>(list details and attach receipts)</t>
    </r>
  </si>
  <si>
    <r>
      <rPr>
        <b/>
        <sz val="11"/>
        <rFont val="Calibri"/>
        <family val="2"/>
        <scheme val="minor"/>
      </rPr>
      <t>The above expenses are actual and correct</t>
    </r>
    <r>
      <rPr>
        <sz val="11"/>
        <rFont val="Calibri"/>
        <family val="2"/>
        <scheme val="minor"/>
      </rPr>
      <t>.</t>
    </r>
  </si>
  <si>
    <t>month of the fiscal year, it must be submitted immediately upon your return.</t>
  </si>
  <si>
    <t>Departure Time</t>
  </si>
  <si>
    <t>(Business Office Use only)</t>
  </si>
  <si>
    <t>Yes / No</t>
  </si>
  <si>
    <t>Day 6</t>
  </si>
  <si>
    <t>Day 7</t>
  </si>
  <si>
    <t>The meal reimbursement limit is:</t>
  </si>
  <si>
    <t>Note: Meals for day trips will not be reimbursed. If the trip is overnight, then meals will be reimbursed</t>
  </si>
  <si>
    <t>Name</t>
  </si>
  <si>
    <t>Meeting Attended</t>
  </si>
  <si>
    <t>Departure Date</t>
  </si>
  <si>
    <t>Return Date</t>
  </si>
  <si>
    <t>Return Time</t>
  </si>
  <si>
    <t>State</t>
  </si>
  <si>
    <t>Campus/Dept.</t>
  </si>
  <si>
    <t>City Attended</t>
  </si>
  <si>
    <t xml:space="preserve">Travel expense reports must be filed within 1 month of your return. If the travel takes place in the last </t>
  </si>
  <si>
    <t>*Input Actual Cost of meals in the boxes provided below.</t>
  </si>
  <si>
    <t>Abilene</t>
  </si>
  <si>
    <t>Gladewater</t>
  </si>
  <si>
    <t>Alto</t>
  </si>
  <si>
    <t>Grambling, LA</t>
  </si>
  <si>
    <t>Alvin</t>
  </si>
  <si>
    <t>Grapevine</t>
  </si>
  <si>
    <t>Amarillo</t>
  </si>
  <si>
    <t>Orange</t>
  </si>
  <si>
    <t>Arlington</t>
  </si>
  <si>
    <t>Groveton</t>
  </si>
  <si>
    <t>Overton</t>
  </si>
  <si>
    <t>Athens</t>
  </si>
  <si>
    <t>Paris</t>
  </si>
  <si>
    <t>Austin</t>
  </si>
  <si>
    <t>Harlingen</t>
  </si>
  <si>
    <t>Pasadena</t>
  </si>
  <si>
    <t>Hawkins</t>
  </si>
  <si>
    <t>Pearland</t>
  </si>
  <si>
    <t>Baytown</t>
  </si>
  <si>
    <t>Hemphill</t>
  </si>
  <si>
    <t>Plano</t>
  </si>
  <si>
    <t>Beaumont</t>
  </si>
  <si>
    <t>Henderson</t>
  </si>
  <si>
    <t>Port Arthur</t>
  </si>
  <si>
    <t>Houston</t>
  </si>
  <si>
    <t>Prairie View</t>
  </si>
  <si>
    <t>Broaddus</t>
  </si>
  <si>
    <t>Humble</t>
  </si>
  <si>
    <t>Richardson</t>
  </si>
  <si>
    <t>Bryan</t>
  </si>
  <si>
    <t>Huntington</t>
  </si>
  <si>
    <t>Round Rock</t>
  </si>
  <si>
    <t>Carthage</t>
  </si>
  <si>
    <t>Huntsville</t>
  </si>
  <si>
    <t>Round Top</t>
  </si>
  <si>
    <t>Clear Lake ( NASA)</t>
  </si>
  <si>
    <t>Irving</t>
  </si>
  <si>
    <t>Rusk</t>
  </si>
  <si>
    <t>Cleburne</t>
  </si>
  <si>
    <t>Jacksonville</t>
  </si>
  <si>
    <t>Ruston, LA</t>
  </si>
  <si>
    <t>Cleveland</t>
  </si>
  <si>
    <t>Jasper</t>
  </si>
  <si>
    <t>Salado</t>
  </si>
  <si>
    <t>College Station</t>
  </si>
  <si>
    <t>Katy</t>
  </si>
  <si>
    <t>Commerce</t>
  </si>
  <si>
    <t>Kemah</t>
  </si>
  <si>
    <t>San Augustine</t>
  </si>
  <si>
    <t>Conroe</t>
  </si>
  <si>
    <t>Kilgore</t>
  </si>
  <si>
    <t>San Marcos</t>
  </si>
  <si>
    <t>Corpus Christi</t>
  </si>
  <si>
    <t>Kingwood</t>
  </si>
  <si>
    <t>Seabrook</t>
  </si>
  <si>
    <t>Corrigan</t>
  </si>
  <si>
    <t>Klein</t>
  </si>
  <si>
    <t>Sherman</t>
  </si>
  <si>
    <t>Corsicana</t>
  </si>
  <si>
    <t>La Marque</t>
  </si>
  <si>
    <t>Shreveport, LA</t>
  </si>
  <si>
    <t>Crocket</t>
  </si>
  <si>
    <t>Lake Charles, LA</t>
  </si>
  <si>
    <t>Crosby</t>
  </si>
  <si>
    <t>Laredo</t>
  </si>
  <si>
    <t>Stafford</t>
  </si>
  <si>
    <t>Dallas</t>
  </si>
  <si>
    <t>League City</t>
  </si>
  <si>
    <t>Decatur</t>
  </si>
  <si>
    <t>Lindale</t>
  </si>
  <si>
    <t>Tatum</t>
  </si>
  <si>
    <t>Del Rio</t>
  </si>
  <si>
    <t>Livingston</t>
  </si>
  <si>
    <t>Temple</t>
  </si>
  <si>
    <t>Denton</t>
  </si>
  <si>
    <t>Llano</t>
  </si>
  <si>
    <t>Texarkana</t>
  </si>
  <si>
    <t>Diboll</t>
  </si>
  <si>
    <t>Longview</t>
  </si>
  <si>
    <t>The Woodlands</t>
  </si>
  <si>
    <t>Lubbock</t>
  </si>
  <si>
    <t>Trinity</t>
  </si>
  <si>
    <t>El Paso</t>
  </si>
  <si>
    <t>Magnolia</t>
  </si>
  <si>
    <t>Troup</t>
  </si>
  <si>
    <t>Flower Mound</t>
  </si>
  <si>
    <t>Marshall</t>
  </si>
  <si>
    <t>Tyler</t>
  </si>
  <si>
    <t>Fort Worth</t>
  </si>
  <si>
    <t>Mesquite</t>
  </si>
  <si>
    <t>Victoria</t>
  </si>
  <si>
    <t>Fredericksburg</t>
  </si>
  <si>
    <t>Montgomery</t>
  </si>
  <si>
    <t>Waco</t>
  </si>
  <si>
    <t>Frisco</t>
  </si>
  <si>
    <t>Nacogdoches</t>
  </si>
  <si>
    <t>Walker</t>
  </si>
  <si>
    <t>Galveston</t>
  </si>
  <si>
    <t>New Braunfels</t>
  </si>
  <si>
    <t>Waxahachie</t>
  </si>
  <si>
    <t>Garland</t>
  </si>
  <si>
    <t>New Caney</t>
  </si>
  <si>
    <t>Whitehouse</t>
  </si>
  <si>
    <t>Galena Park</t>
  </si>
  <si>
    <t>New Orleans, LA</t>
  </si>
  <si>
    <t>Willis</t>
  </si>
  <si>
    <t>Newton</t>
  </si>
  <si>
    <t>Wimberley</t>
  </si>
  <si>
    <t>Woodville</t>
  </si>
  <si>
    <t>Zavalla</t>
  </si>
  <si>
    <t>Lufkin</t>
  </si>
  <si>
    <t>Rate</t>
  </si>
  <si>
    <t>Departure Point</t>
  </si>
  <si>
    <t>Actual Expense</t>
  </si>
  <si>
    <t>Did you drive your personal  vehicle?</t>
  </si>
  <si>
    <t>Tenaha</t>
  </si>
  <si>
    <t>Fairfield</t>
  </si>
  <si>
    <t>Grand Prairie</t>
  </si>
  <si>
    <t>Bellaire</t>
  </si>
  <si>
    <t xml:space="preserve">Mileage other than from chart - </t>
  </si>
  <si>
    <t>Mileage</t>
  </si>
  <si>
    <t>Put on district card?</t>
  </si>
  <si>
    <t>Hurst</t>
  </si>
  <si>
    <t>Bastrop</t>
  </si>
  <si>
    <t>Rains</t>
  </si>
  <si>
    <t>Brownsboro</t>
  </si>
  <si>
    <t>Bullard</t>
  </si>
  <si>
    <t>Rowlett</t>
  </si>
  <si>
    <t>for actual costs or per diem whichever is less. Please note that itemized meal receipts are required to be</t>
  </si>
  <si>
    <t>turned in with your travel voucher for reimbursement. Gratuities and state tax on hotel rooms are not</t>
  </si>
  <si>
    <t>reimbursable.</t>
  </si>
  <si>
    <t>Hallsville</t>
  </si>
  <si>
    <t>Forney</t>
  </si>
  <si>
    <t>Buffalo</t>
  </si>
  <si>
    <t>Mansfield</t>
  </si>
  <si>
    <t>Queen City</t>
  </si>
  <si>
    <t>Lewisville</t>
  </si>
  <si>
    <t>San Antonio</t>
  </si>
  <si>
    <t>Georgetown</t>
  </si>
  <si>
    <t>Addison</t>
  </si>
  <si>
    <t>Allen</t>
  </si>
  <si>
    <t>Tomball</t>
  </si>
  <si>
    <t>Dickinson</t>
  </si>
  <si>
    <t>Baton Rouge, LA</t>
  </si>
  <si>
    <t>South Padre Island</t>
  </si>
  <si>
    <t>Van</t>
  </si>
  <si>
    <t>Spring</t>
  </si>
  <si>
    <t>Pittsburg</t>
  </si>
  <si>
    <t>Center</t>
  </si>
  <si>
    <t>City</t>
  </si>
  <si>
    <t>Cypress</t>
  </si>
  <si>
    <t>Freeport</t>
  </si>
  <si>
    <t>Gilmer</t>
  </si>
  <si>
    <t>La Porte</t>
  </si>
  <si>
    <t>Marble Falls</t>
  </si>
  <si>
    <t>Rockwall</t>
  </si>
  <si>
    <t>Sugarland</t>
  </si>
  <si>
    <t>Waller</t>
  </si>
  <si>
    <t>Buda</t>
  </si>
  <si>
    <t>Nederland</t>
  </si>
  <si>
    <t>Webster</t>
  </si>
  <si>
    <t>White 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</si>
</sst>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##0;###0"/>
    <numFmt numFmtId="165" formatCode="&quot;$&quot;#,##0.00"/>
    <numFmt numFmtId="166" formatCode="m/d/yy;@"/>
    <numFmt numFmtId="167" formatCode="_(&quot;$&quot;* #,##0.000_);_(&quot;$&quot;* \(#,##0.000\);_(&quot;$&quot;* &quot;-&quot;??_);_(@_)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8">
    <xf numFmtId="0" fontId="0" fillId="0" borderId="0" xfId="0" applyFill="1" applyBorder="1" applyAlignment="1">
      <alignment horizontal="left" vertical="top"/>
    </xf>
    <xf numFmtId="14" fontId="6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0" xfId="2" applyFont="1"/>
    <xf numFmtId="0" fontId="9" fillId="0" borderId="5" xfId="2" applyFont="1" applyBorder="1" applyAlignment="1">
      <alignment horizontal="left"/>
    </xf>
    <xf numFmtId="0" fontId="9" fillId="0" borderId="5" xfId="2" applyFont="1" applyBorder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166" fontId="6" fillId="0" borderId="5" xfId="0" applyNumberFormat="1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center" vertical="top"/>
      <protection locked="0"/>
    </xf>
    <xf numFmtId="165" fontId="6" fillId="0" borderId="5" xfId="1" applyNumberFormat="1" applyFont="1" applyFill="1" applyBorder="1" applyAlignment="1" applyProtection="1">
      <alignment horizontal="center" vertical="top"/>
      <protection locked="0"/>
    </xf>
    <xf numFmtId="44" fontId="6" fillId="0" borderId="5" xfId="1" applyFont="1" applyFill="1" applyBorder="1" applyAlignment="1" applyProtection="1">
      <alignment horizontal="center" vertical="top"/>
      <protection locked="0"/>
    </xf>
    <xf numFmtId="165" fontId="6" fillId="0" borderId="1" xfId="1" applyNumberFormat="1" applyFont="1" applyFill="1" applyBorder="1" applyAlignment="1" applyProtection="1">
      <alignment horizontal="center" vertical="top" wrapText="1"/>
      <protection locked="0"/>
    </xf>
    <xf numFmtId="18" fontId="6" fillId="0" borderId="6" xfId="0" applyNumberFormat="1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center" vertical="top"/>
      <protection locked="0"/>
    </xf>
    <xf numFmtId="44" fontId="6" fillId="0" borderId="5" xfId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6" fillId="0" borderId="7" xfId="0" applyFont="1" applyFill="1" applyBorder="1" applyAlignment="1" applyProtection="1">
      <alignment horizontal="left" vertical="top"/>
    </xf>
    <xf numFmtId="167" fontId="6" fillId="0" borderId="0" xfId="1" applyNumberFormat="1" applyFont="1" applyFill="1" applyBorder="1" applyAlignment="1" applyProtection="1">
      <alignment horizontal="center" vertical="top"/>
    </xf>
    <xf numFmtId="165" fontId="6" fillId="0" borderId="5" xfId="1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/>
    </xf>
    <xf numFmtId="44" fontId="6" fillId="0" borderId="0" xfId="1" applyFont="1" applyFill="1" applyBorder="1" applyAlignment="1" applyProtection="1">
      <alignment horizontal="center" vertical="top"/>
    </xf>
    <xf numFmtId="0" fontId="5" fillId="0" borderId="7" xfId="0" applyFont="1" applyFill="1" applyBorder="1" applyAlignment="1" applyProtection="1">
      <alignment horizontal="left" vertical="top"/>
    </xf>
    <xf numFmtId="44" fontId="6" fillId="0" borderId="7" xfId="1" applyFont="1" applyFill="1" applyBorder="1" applyAlignment="1" applyProtection="1">
      <alignment horizontal="center" vertical="top"/>
    </xf>
    <xf numFmtId="7" fontId="6" fillId="0" borderId="5" xfId="1" applyNumberFormat="1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righ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right" vertical="top" wrapText="1"/>
    </xf>
    <xf numFmtId="165" fontId="6" fillId="0" borderId="1" xfId="1" applyNumberFormat="1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 applyProtection="1">
      <alignment horizontal="center" vertical="top" wrapText="1"/>
    </xf>
    <xf numFmtId="165" fontId="5" fillId="0" borderId="1" xfId="1" applyNumberFormat="1" applyFont="1" applyFill="1" applyBorder="1" applyAlignment="1" applyProtection="1">
      <alignment horizontal="center" vertical="top" wrapText="1"/>
    </xf>
    <xf numFmtId="18" fontId="6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right" vertical="top" wrapText="1"/>
    </xf>
    <xf numFmtId="44" fontId="9" fillId="0" borderId="0" xfId="1" applyFont="1"/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165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166" fontId="6" fillId="0" borderId="0" xfId="0" applyNumberFormat="1" applyFont="1" applyFill="1" applyBorder="1" applyAlignment="1" applyProtection="1">
      <alignment horizontal="center" vertical="top"/>
      <protection locked="0"/>
    </xf>
    <xf numFmtId="18" fontId="6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4" fontId="6" fillId="0" borderId="0" xfId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 wrapText="1"/>
    </xf>
    <xf numFmtId="165" fontId="6" fillId="2" borderId="1" xfId="1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0" fontId="9" fillId="0" borderId="0" xfId="2" applyFont="1" applyBorder="1" applyAlignment="1">
      <alignment horizontal="left"/>
    </xf>
    <xf numFmtId="44" fontId="9" fillId="0" borderId="0" xfId="1" applyFont="1" applyBorder="1"/>
    <xf numFmtId="167" fontId="9" fillId="0" borderId="0" xfId="1" applyNumberFormat="1" applyFont="1" applyBorder="1"/>
    <xf numFmtId="0" fontId="9" fillId="0" borderId="0" xfId="2" applyFont="1" applyBorder="1"/>
    <xf numFmtId="0" fontId="9" fillId="0" borderId="0" xfId="2" applyFont="1" applyFill="1" applyAlignment="1">
      <alignment horizontal="left"/>
    </xf>
    <xf numFmtId="0" fontId="9" fillId="0" borderId="0" xfId="2" applyFont="1" applyFill="1"/>
    <xf numFmtId="0" fontId="3" fillId="0" borderId="7" xfId="0" applyFont="1" applyFill="1" applyBorder="1" applyAlignment="1" applyProtection="1">
      <alignment horizontal="center" vertical="top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9"/>
  <sheetViews>
    <sheetView showGridLines="0" tabSelected="1" zoomScale="115" zoomScaleNormal="115" workbookViewId="0">
      <selection activeCell="K17" sqref="K17"/>
    </sheetView>
  </sheetViews>
  <sheetFormatPr defaultColWidth="27.33203125" defaultRowHeight="15" x14ac:dyDescent="0.2"/>
  <cols>
    <col min="1" max="1" width="23.5" style="17" customWidth="1"/>
    <col min="2" max="2" width="16.33203125" style="17" customWidth="1"/>
    <col min="3" max="3" width="16.83203125" style="17" customWidth="1"/>
    <col min="4" max="4" width="16.83203125" style="17" hidden="1" customWidth="1"/>
    <col min="5" max="5" width="16.83203125" style="17" customWidth="1"/>
    <col min="6" max="6" width="16.83203125" style="17" hidden="1" customWidth="1"/>
    <col min="7" max="7" width="17.5" style="17" customWidth="1"/>
    <col min="8" max="8" width="17.5" style="17" hidden="1" customWidth="1"/>
    <col min="9" max="9" width="16.83203125" style="17" customWidth="1"/>
    <col min="10" max="16384" width="27.33203125" style="17"/>
  </cols>
  <sheetData>
    <row r="1" spans="1:9" ht="18.75" x14ac:dyDescent="0.2">
      <c r="A1" s="77" t="s">
        <v>14</v>
      </c>
      <c r="B1" s="77"/>
      <c r="C1" s="77"/>
      <c r="D1" s="77"/>
      <c r="E1" s="77"/>
      <c r="F1" s="77"/>
      <c r="G1" s="77"/>
      <c r="H1" s="77"/>
      <c r="I1" s="77"/>
    </row>
    <row r="2" spans="1:9" ht="18.75" x14ac:dyDescent="0.2">
      <c r="A2" s="77" t="s">
        <v>13</v>
      </c>
      <c r="B2" s="77"/>
      <c r="C2" s="77"/>
      <c r="D2" s="77"/>
      <c r="E2" s="77"/>
      <c r="F2" s="77"/>
      <c r="G2" s="77"/>
      <c r="H2" s="77"/>
      <c r="I2" s="77"/>
    </row>
    <row r="3" spans="1:9" x14ac:dyDescent="0.2">
      <c r="A3" s="18"/>
      <c r="B3" s="18"/>
      <c r="C3" s="18"/>
      <c r="D3" s="44"/>
      <c r="E3" s="18"/>
      <c r="F3" s="44"/>
      <c r="G3" s="18"/>
      <c r="H3" s="44"/>
      <c r="I3" s="18"/>
    </row>
    <row r="4" spans="1:9" x14ac:dyDescent="0.2">
      <c r="A4" s="19" t="s">
        <v>41</v>
      </c>
      <c r="B4" s="73"/>
      <c r="C4" s="73"/>
      <c r="D4" s="49"/>
      <c r="E4" s="20" t="s">
        <v>47</v>
      </c>
      <c r="F4" s="20"/>
      <c r="G4" s="73"/>
      <c r="H4" s="73"/>
      <c r="I4" s="73"/>
    </row>
    <row r="5" spans="1:9" x14ac:dyDescent="0.2">
      <c r="A5" s="19" t="s">
        <v>42</v>
      </c>
      <c r="B5" s="73"/>
      <c r="C5" s="73"/>
      <c r="D5" s="73"/>
      <c r="E5" s="73"/>
      <c r="F5" s="73"/>
      <c r="G5" s="73"/>
      <c r="H5" s="73"/>
      <c r="I5" s="73"/>
    </row>
    <row r="6" spans="1:9" x14ac:dyDescent="0.2">
      <c r="A6" s="19" t="s">
        <v>43</v>
      </c>
      <c r="B6" s="7"/>
      <c r="C6" s="19" t="s">
        <v>44</v>
      </c>
      <c r="D6" s="45"/>
      <c r="E6" s="7"/>
      <c r="F6" s="51"/>
      <c r="G6" s="20" t="s">
        <v>163</v>
      </c>
      <c r="H6" s="20"/>
      <c r="I6" s="14" t="s">
        <v>161</v>
      </c>
    </row>
    <row r="7" spans="1:9" x14ac:dyDescent="0.2">
      <c r="A7" s="19" t="s">
        <v>34</v>
      </c>
      <c r="B7" s="12"/>
      <c r="C7" s="19" t="s">
        <v>45</v>
      </c>
      <c r="D7" s="45"/>
      <c r="E7" s="12"/>
      <c r="F7" s="52"/>
      <c r="G7" s="20" t="s">
        <v>48</v>
      </c>
      <c r="H7" s="20"/>
      <c r="I7" s="13"/>
    </row>
    <row r="8" spans="1:9" x14ac:dyDescent="0.2">
      <c r="A8" s="19"/>
      <c r="B8" s="21"/>
      <c r="C8" s="19"/>
      <c r="D8" s="45"/>
      <c r="E8" s="21"/>
      <c r="F8" s="21"/>
      <c r="G8" s="20" t="s">
        <v>46</v>
      </c>
      <c r="H8" s="20"/>
      <c r="I8" s="13"/>
    </row>
    <row r="9" spans="1:9" x14ac:dyDescent="0.2">
      <c r="A9" s="71" t="s">
        <v>49</v>
      </c>
      <c r="B9" s="71"/>
      <c r="C9" s="71"/>
      <c r="D9" s="71"/>
      <c r="E9" s="71"/>
      <c r="F9" s="71"/>
      <c r="G9" s="71"/>
      <c r="H9" s="71"/>
      <c r="I9" s="71"/>
    </row>
    <row r="10" spans="1:9" x14ac:dyDescent="0.2">
      <c r="A10" s="22" t="s">
        <v>33</v>
      </c>
    </row>
    <row r="11" spans="1:9" ht="15.75" thickBot="1" x14ac:dyDescent="0.25">
      <c r="A11" s="23"/>
      <c r="B11" s="23"/>
      <c r="C11" s="23"/>
      <c r="D11" s="23"/>
      <c r="E11" s="23"/>
      <c r="F11" s="23"/>
      <c r="G11" s="23"/>
      <c r="H11" s="23"/>
      <c r="I11" s="23"/>
    </row>
    <row r="13" spans="1:9" x14ac:dyDescent="0.2">
      <c r="A13" s="19" t="s">
        <v>165</v>
      </c>
      <c r="C13" s="8"/>
      <c r="D13" s="50"/>
      <c r="E13" s="21" t="s">
        <v>162</v>
      </c>
      <c r="F13" s="21"/>
      <c r="G13" s="24">
        <v>0.54500000000000004</v>
      </c>
      <c r="H13" s="24"/>
      <c r="I13" s="25" t="str">
        <f>IF(IF(ISBLANK(I7),0,IF(ISBLANK(C13),0,IF(ISNA(IF(C13="Yes",INDEX(Data,MATCH(I7,To,0),MATCH(I6,From,0)),0)),0,IF(C13="Yes",INDEX(Data,MATCH(I7,To,0),MATCH(I6,From,0)),0))))=0,CHAR(28),IF(ISBLANK(I7),0,IF(ISBLANK(C13),0,IF(ISNA(IF(C13="Yes",INDEX(Data,MATCH(I7,To,0),MATCH(I6,From,0)),0)),0,IF(C13="Yes",INDEX(Data,MATCH(I7,To,0),MATCH(I6,From,0)),0)))))</f>
        <v>_x001C_</v>
      </c>
    </row>
    <row r="14" spans="1:9" x14ac:dyDescent="0.2">
      <c r="A14" s="76" t="s">
        <v>170</v>
      </c>
      <c r="B14" s="76"/>
      <c r="C14" s="15"/>
      <c r="D14" s="50"/>
      <c r="E14" s="21" t="s">
        <v>162</v>
      </c>
      <c r="F14" s="21"/>
      <c r="G14" s="24">
        <v>0.54500000000000004</v>
      </c>
      <c r="H14" s="24"/>
      <c r="I14" s="25" t="str">
        <f>IF((C14*G14)=0,CHAR(28),(C14*G14))</f>
        <v>_x001C_</v>
      </c>
    </row>
    <row r="15" spans="1:9" x14ac:dyDescent="0.2">
      <c r="A15" s="26" t="s">
        <v>26</v>
      </c>
      <c r="C15" s="73"/>
      <c r="D15" s="73"/>
      <c r="E15" s="73"/>
      <c r="F15" s="73"/>
      <c r="G15" s="73"/>
      <c r="H15" s="49"/>
      <c r="I15" s="27"/>
    </row>
    <row r="16" spans="1:9" x14ac:dyDescent="0.2">
      <c r="A16" s="75"/>
      <c r="B16" s="75"/>
      <c r="C16" s="75"/>
      <c r="D16" s="75"/>
      <c r="E16" s="75"/>
      <c r="F16" s="75"/>
      <c r="G16" s="75"/>
      <c r="H16" s="53"/>
      <c r="I16" s="27"/>
    </row>
    <row r="17" spans="1:9" x14ac:dyDescent="0.2">
      <c r="A17" s="26"/>
      <c r="I17" s="27"/>
    </row>
    <row r="18" spans="1:9" x14ac:dyDescent="0.2">
      <c r="A18" s="26" t="s">
        <v>27</v>
      </c>
      <c r="I18" s="9"/>
    </row>
    <row r="19" spans="1:9" x14ac:dyDescent="0.2">
      <c r="A19" s="26"/>
      <c r="I19" s="27"/>
    </row>
    <row r="20" spans="1:9" x14ac:dyDescent="0.2">
      <c r="A20" s="26" t="s">
        <v>28</v>
      </c>
      <c r="I20" s="9"/>
    </row>
    <row r="21" spans="1:9" x14ac:dyDescent="0.2">
      <c r="A21" s="26"/>
      <c r="I21" s="27"/>
    </row>
    <row r="22" spans="1:9" x14ac:dyDescent="0.2">
      <c r="A22" s="26" t="s">
        <v>29</v>
      </c>
      <c r="I22" s="9"/>
    </row>
    <row r="23" spans="1:9" x14ac:dyDescent="0.2">
      <c r="A23" s="26"/>
      <c r="I23" s="27"/>
    </row>
    <row r="24" spans="1:9" x14ac:dyDescent="0.2">
      <c r="A24" s="19" t="s">
        <v>0</v>
      </c>
      <c r="C24" s="73"/>
      <c r="D24" s="73"/>
      <c r="E24" s="73"/>
      <c r="F24" s="73"/>
      <c r="G24" s="73"/>
      <c r="H24" s="49"/>
      <c r="I24" s="27"/>
    </row>
    <row r="25" spans="1:9" x14ac:dyDescent="0.2">
      <c r="A25" s="74"/>
      <c r="B25" s="74"/>
      <c r="C25" s="74"/>
      <c r="D25" s="74"/>
      <c r="E25" s="74"/>
      <c r="F25" s="74"/>
      <c r="G25" s="74"/>
      <c r="H25" s="54"/>
      <c r="I25" s="27"/>
    </row>
    <row r="26" spans="1:9" x14ac:dyDescent="0.2">
      <c r="A26" s="19" t="s">
        <v>172</v>
      </c>
      <c r="B26" s="17" t="s">
        <v>36</v>
      </c>
      <c r="C26" s="8"/>
      <c r="D26" s="50"/>
      <c r="I26" s="27"/>
    </row>
    <row r="27" spans="1:9" x14ac:dyDescent="0.2">
      <c r="A27" s="19"/>
      <c r="I27" s="27"/>
    </row>
    <row r="28" spans="1:9" x14ac:dyDescent="0.2">
      <c r="A28" s="26" t="s">
        <v>30</v>
      </c>
      <c r="I28" s="25" t="str">
        <f>IF(I69&gt;0.01,I69,0)</f>
        <v>_x001D_</v>
      </c>
    </row>
    <row r="29" spans="1:9" x14ac:dyDescent="0.2">
      <c r="A29" s="26"/>
      <c r="I29" s="27"/>
    </row>
    <row r="30" spans="1:9" x14ac:dyDescent="0.2">
      <c r="A30" s="19" t="s">
        <v>1</v>
      </c>
      <c r="E30" s="17" t="s">
        <v>36</v>
      </c>
      <c r="G30" s="10"/>
      <c r="H30" s="55"/>
    </row>
    <row r="31" spans="1:9" x14ac:dyDescent="0.2">
      <c r="A31" s="26" t="s">
        <v>2</v>
      </c>
      <c r="I31" s="27"/>
    </row>
    <row r="32" spans="1:9" x14ac:dyDescent="0.2">
      <c r="I32" s="27"/>
    </row>
    <row r="33" spans="1:9" x14ac:dyDescent="0.2">
      <c r="A33" s="26" t="s">
        <v>31</v>
      </c>
      <c r="I33" s="9"/>
    </row>
    <row r="34" spans="1:9" x14ac:dyDescent="0.2">
      <c r="A34" s="73"/>
      <c r="B34" s="73"/>
      <c r="C34" s="73"/>
      <c r="D34" s="73"/>
      <c r="E34" s="73"/>
      <c r="F34" s="49"/>
    </row>
    <row r="35" spans="1:9" ht="15.75" thickBot="1" x14ac:dyDescent="0.25">
      <c r="A35" s="28"/>
      <c r="B35" s="23"/>
      <c r="C35" s="23"/>
      <c r="D35" s="23"/>
      <c r="E35" s="23"/>
      <c r="F35" s="23"/>
      <c r="G35" s="23"/>
      <c r="H35" s="23"/>
      <c r="I35" s="29"/>
    </row>
    <row r="36" spans="1:9" x14ac:dyDescent="0.2">
      <c r="G36" s="72" t="s">
        <v>35</v>
      </c>
      <c r="H36" s="72"/>
      <c r="I36" s="72"/>
    </row>
    <row r="37" spans="1:9" x14ac:dyDescent="0.2">
      <c r="A37" s="19" t="s">
        <v>15</v>
      </c>
      <c r="I37" s="30" t="str">
        <f>IF(SUM(I13:I33)&lt;0.01,CHAR(28),SUM(I13:I33))</f>
        <v>_x001C_</v>
      </c>
    </row>
    <row r="38" spans="1:9" x14ac:dyDescent="0.2">
      <c r="A38" s="19" t="s">
        <v>16</v>
      </c>
      <c r="I38" s="30" t="str">
        <f>IF(C26="yes", IF(C26="yes",SUM(I13:I21)+SUM(I23:I33),SUM(I13:I33)),IF(IF(C26="yes",SUM(I13:I21)+SUM(I23:I33),SUM(I13:I33))&lt;0.01,CHAR(28),IF(C26="yes",SUM(I13:I21)+SUM(I23:I33),SUM(I13:I33))))</f>
        <v>_x001C_</v>
      </c>
    </row>
    <row r="39" spans="1:9" x14ac:dyDescent="0.2">
      <c r="A39" s="19"/>
      <c r="I39" s="27"/>
    </row>
    <row r="40" spans="1:9" x14ac:dyDescent="0.2">
      <c r="A40" s="19" t="s">
        <v>17</v>
      </c>
    </row>
    <row r="41" spans="1:9" x14ac:dyDescent="0.2">
      <c r="A41" s="17" t="s">
        <v>32</v>
      </c>
    </row>
    <row r="43" spans="1:9" x14ac:dyDescent="0.2">
      <c r="A43" s="19" t="s">
        <v>3</v>
      </c>
      <c r="C43" s="73"/>
      <c r="D43" s="73"/>
      <c r="E43" s="73"/>
      <c r="F43" s="49"/>
      <c r="G43" s="31" t="s">
        <v>4</v>
      </c>
      <c r="H43" s="31"/>
      <c r="I43" s="1"/>
    </row>
    <row r="44" spans="1:9" x14ac:dyDescent="0.2">
      <c r="A44" s="19" t="s">
        <v>5</v>
      </c>
      <c r="C44" s="66"/>
      <c r="D44" s="66"/>
      <c r="E44" s="66"/>
      <c r="F44" s="49"/>
      <c r="G44" s="31" t="s">
        <v>4</v>
      </c>
      <c r="H44" s="31"/>
      <c r="I44" s="1"/>
    </row>
    <row r="45" spans="1:9" x14ac:dyDescent="0.2">
      <c r="A45" s="19" t="s">
        <v>6</v>
      </c>
      <c r="C45" s="66"/>
      <c r="D45" s="66"/>
      <c r="E45" s="66"/>
      <c r="F45" s="49"/>
      <c r="G45" s="31" t="s">
        <v>4</v>
      </c>
      <c r="H45" s="31"/>
      <c r="I45" s="13"/>
    </row>
    <row r="46" spans="1:9" x14ac:dyDescent="0.2">
      <c r="A46" s="19" t="s">
        <v>7</v>
      </c>
      <c r="B46" s="73"/>
      <c r="C46" s="73"/>
      <c r="D46" s="73"/>
      <c r="E46" s="73"/>
      <c r="F46" s="49"/>
      <c r="I46" s="9" t="str">
        <f>I38</f>
        <v>_x001C_</v>
      </c>
    </row>
    <row r="47" spans="1:9" x14ac:dyDescent="0.2">
      <c r="A47" s="19" t="s">
        <v>7</v>
      </c>
      <c r="B47" s="66"/>
      <c r="C47" s="66"/>
      <c r="D47" s="66"/>
      <c r="E47" s="66"/>
      <c r="F47" s="49"/>
      <c r="I47" s="16"/>
    </row>
    <row r="48" spans="1:9" ht="19.5" thickBot="1" x14ac:dyDescent="0.25">
      <c r="A48" s="65" t="s">
        <v>18</v>
      </c>
      <c r="B48" s="65"/>
      <c r="C48" s="65"/>
      <c r="D48" s="65"/>
      <c r="E48" s="65"/>
      <c r="F48" s="65"/>
      <c r="G48" s="65"/>
      <c r="H48" s="65"/>
      <c r="I48" s="65"/>
    </row>
    <row r="49" spans="1:10" x14ac:dyDescent="0.2">
      <c r="A49" s="26"/>
    </row>
    <row r="50" spans="1:10" x14ac:dyDescent="0.2">
      <c r="A50" s="69" t="s">
        <v>40</v>
      </c>
      <c r="B50" s="69"/>
      <c r="C50" s="69"/>
      <c r="D50" s="69"/>
      <c r="E50" s="69"/>
      <c r="F50" s="69"/>
      <c r="G50" s="69"/>
      <c r="H50" s="69"/>
      <c r="I50" s="69"/>
    </row>
    <row r="51" spans="1:10" x14ac:dyDescent="0.2">
      <c r="A51" s="69" t="s">
        <v>179</v>
      </c>
      <c r="B51" s="69"/>
      <c r="C51" s="69"/>
      <c r="D51" s="69"/>
      <c r="E51" s="69"/>
      <c r="F51" s="69"/>
      <c r="G51" s="69"/>
      <c r="H51" s="69"/>
      <c r="I51" s="69"/>
    </row>
    <row r="52" spans="1:10" x14ac:dyDescent="0.2">
      <c r="A52" s="69" t="s">
        <v>180</v>
      </c>
      <c r="B52" s="69"/>
      <c r="C52" s="69"/>
      <c r="D52" s="69"/>
      <c r="E52" s="69"/>
      <c r="F52" s="69"/>
      <c r="G52" s="69"/>
      <c r="H52" s="69"/>
      <c r="I52" s="69"/>
    </row>
    <row r="53" spans="1:10" x14ac:dyDescent="0.2">
      <c r="A53" s="69" t="s">
        <v>181</v>
      </c>
      <c r="B53" s="69"/>
      <c r="C53" s="69"/>
      <c r="D53" s="69"/>
      <c r="E53" s="69"/>
      <c r="F53" s="69"/>
      <c r="G53" s="69"/>
      <c r="H53" s="69"/>
      <c r="I53" s="69"/>
    </row>
    <row r="54" spans="1:10" x14ac:dyDescent="0.2">
      <c r="A54" s="26"/>
      <c r="B54" s="26"/>
      <c r="C54" s="26"/>
      <c r="D54" s="47"/>
      <c r="E54" s="26"/>
      <c r="F54" s="47"/>
      <c r="G54" s="26"/>
      <c r="H54" s="47"/>
      <c r="I54" s="26"/>
    </row>
    <row r="55" spans="1:10" x14ac:dyDescent="0.2">
      <c r="A55" s="32" t="s">
        <v>39</v>
      </c>
      <c r="B55" s="32"/>
      <c r="C55" s="32"/>
      <c r="D55" s="32"/>
      <c r="E55" s="32"/>
      <c r="F55" s="32"/>
      <c r="G55" s="32"/>
      <c r="H55" s="32"/>
      <c r="I55" s="32"/>
    </row>
    <row r="56" spans="1:10" x14ac:dyDescent="0.2">
      <c r="A56" s="33" t="s">
        <v>19</v>
      </c>
      <c r="B56" s="34">
        <v>11</v>
      </c>
      <c r="C56" s="33" t="s">
        <v>20</v>
      </c>
      <c r="D56" s="33"/>
      <c r="E56" s="34">
        <v>12</v>
      </c>
      <c r="F56" s="34"/>
      <c r="G56" s="33" t="s">
        <v>21</v>
      </c>
      <c r="H56" s="33"/>
      <c r="I56" s="34">
        <v>18</v>
      </c>
    </row>
    <row r="57" spans="1:10" x14ac:dyDescent="0.2">
      <c r="A57" s="42"/>
      <c r="B57" s="41">
        <v>0.29166666666666669</v>
      </c>
      <c r="C57" s="42"/>
      <c r="D57" s="42"/>
      <c r="E57" s="41">
        <v>0.45833333333333331</v>
      </c>
      <c r="F57" s="41"/>
      <c r="G57" s="42"/>
      <c r="H57" s="42"/>
      <c r="I57" s="41">
        <v>0.79166666666666663</v>
      </c>
    </row>
    <row r="58" spans="1:10" x14ac:dyDescent="0.2">
      <c r="A58" s="70"/>
      <c r="B58" s="70"/>
      <c r="C58" s="70"/>
      <c r="D58" s="70"/>
      <c r="E58" s="70"/>
      <c r="F58" s="70"/>
      <c r="G58" s="70"/>
      <c r="H58" s="70"/>
      <c r="I58" s="70"/>
    </row>
    <row r="59" spans="1:10" x14ac:dyDescent="0.2">
      <c r="A59" s="70" t="s">
        <v>50</v>
      </c>
      <c r="B59" s="70"/>
      <c r="C59" s="70"/>
      <c r="D59" s="70"/>
      <c r="E59" s="70"/>
      <c r="F59" s="70"/>
      <c r="G59" s="70"/>
      <c r="H59" s="70"/>
      <c r="I59" s="70"/>
    </row>
    <row r="60" spans="1:10" x14ac:dyDescent="0.2">
      <c r="A60" s="35"/>
      <c r="B60" s="35"/>
      <c r="C60" s="35"/>
      <c r="D60" s="35"/>
      <c r="E60" s="35"/>
      <c r="F60" s="35"/>
      <c r="G60" s="35"/>
      <c r="H60" s="35"/>
      <c r="I60" s="35"/>
    </row>
    <row r="61" spans="1:10" x14ac:dyDescent="0.2">
      <c r="A61" s="36" t="s">
        <v>164</v>
      </c>
      <c r="B61" s="37" t="s">
        <v>4</v>
      </c>
      <c r="C61" s="37" t="s">
        <v>22</v>
      </c>
      <c r="D61" s="56" t="s">
        <v>22</v>
      </c>
      <c r="E61" s="37" t="s">
        <v>23</v>
      </c>
      <c r="F61" s="56" t="s">
        <v>23</v>
      </c>
      <c r="G61" s="37" t="s">
        <v>24</v>
      </c>
      <c r="H61" s="56" t="s">
        <v>24</v>
      </c>
      <c r="I61" s="37" t="s">
        <v>25</v>
      </c>
    </row>
    <row r="62" spans="1:10" x14ac:dyDescent="0.2">
      <c r="A62" s="38" t="s">
        <v>8</v>
      </c>
      <c r="B62" s="39" t="str">
        <f>IF(B6&lt;1,CHAR(28),B6)</f>
        <v>_x001C_</v>
      </c>
      <c r="C62" s="11" t="str">
        <f t="shared" ref="C62:C68" si="0">IF(ISERR(IF(($B$6+$B$7)&lt;($B62+$B$57),IF(($E$6+$E$7)&gt;($B62+$B$57),0,"N/A"),"N/A")),CHAR(28),IF(($B$6+$B$7)&lt;($B62+$B$57),IF(($E$6+$E$7)&gt;($B62+$B$57),0,"N/A"),"N/A"))</f>
        <v>_x001C_</v>
      </c>
      <c r="D62" s="57" t="str">
        <f>IF(C62="N/A",0,C62)</f>
        <v>_x001C_</v>
      </c>
      <c r="E62" s="11" t="str">
        <f t="shared" ref="E62:E63" si="1">IF(ISERR(IF(($B$6+$B$7)&lt;($B62+$E$57),IF(($E$6+$E$7)&gt;($B62+$E$57),0,"N/A"),"N/A")),CHAR(28),IF(($B$6+$B$7)&lt;($B62+$E$57),IF(($E$6+$E$7)&gt;($B62+$E$57),0,"N/A"),"N/A"))</f>
        <v>_x001C_</v>
      </c>
      <c r="F62" s="57" t="str">
        <f t="shared" ref="F62:F68" si="2">IF(E62="N/A",0,E62)</f>
        <v>_x001C_</v>
      </c>
      <c r="G62" s="11" t="str">
        <f t="shared" ref="G62:G64" si="3">IF(ISERR(IF(($B$6+$B$7)&lt;($B62+$I$57),IF(($E$6+$E$7)&gt;($B62+$I$57),0,"N/A"),"N/A")),CHAR(28),IF(($B$6+$B$7)&lt;($B62+$I$57),IF(($E$6+$E$7)&gt;($B62+$I$57),0,"N/A"),"N/A"))</f>
        <v>_x001C_</v>
      </c>
      <c r="H62" s="57" t="str">
        <f t="shared" ref="H62:H68" si="4">IF(G62="N/A",0,G62)</f>
        <v>_x001C_</v>
      </c>
      <c r="I62" s="40" t="str">
        <f>IF(ISERR(IF((D62+F62+H62)&lt;0.01,CHAR(28),IF(G62="N/A",IF(E62="N/A",IF(C62="N/A",0,MIN($B$56,D62)),MIN($B$56,D62)+MIN($E$56,F62)),MIN($B$56,D62)+MIN($E$56,F62)+MIN($I$56,H62)))),CHAR(28),IF((D62+F62+H62)&lt;0.01,CHAR(28),IF(G62="N/A",IF(E62="N/A",IF(C62="N/A",0,MIN($B$56,D62)),MIN($B$56,D62)+MIN($E$56,F62)),MIN($B$56,D62)+MIN($E$56,F62)+MIN($I$56,H62))))</f>
        <v>_x001C_</v>
      </c>
      <c r="J62" s="48"/>
    </row>
    <row r="63" spans="1:10" x14ac:dyDescent="0.2">
      <c r="A63" s="38" t="s">
        <v>9</v>
      </c>
      <c r="B63" s="39" t="str">
        <f>IF($E$6&lt;$B$6+1,CHAR(28),$B$6+1)</f>
        <v>_x001C_</v>
      </c>
      <c r="C63" s="11" t="str">
        <f t="shared" si="0"/>
        <v>_x001C_</v>
      </c>
      <c r="D63" s="57" t="str">
        <f t="shared" ref="D63:D68" si="5">IF(C63="N/A",0,C63)</f>
        <v>_x001C_</v>
      </c>
      <c r="E63" s="11" t="str">
        <f t="shared" si="1"/>
        <v>_x001C_</v>
      </c>
      <c r="F63" s="57" t="str">
        <f t="shared" si="2"/>
        <v>_x001C_</v>
      </c>
      <c r="G63" s="11" t="str">
        <f t="shared" si="3"/>
        <v>_x001C_</v>
      </c>
      <c r="H63" s="57" t="str">
        <f t="shared" si="4"/>
        <v>_x001C_</v>
      </c>
      <c r="I63" s="40" t="str">
        <f t="shared" ref="I63:I68" si="6">IF(ISERR(IF((D63+F63+H63)&lt;0.01,CHAR(28),IF(G63="N/A",IF(E63="N/A",IF(C63="N/A",0,MIN($B$56,D63)),MIN($B$56,D63)+MIN($E$56,F63)),MIN($B$56,D63)+MIN($E$56,F63)+MIN($I$56,H63)))),CHAR(28),IF((D63+F63+H63)&lt;0.01,CHAR(28),IF(G63="N/A",IF(E63="N/A",IF(C63="N/A",0,MIN($B$56,D63)),MIN($B$56,D63)+MIN($E$56,F63)),MIN($B$56,D63)+MIN($E$56,F63)+MIN($I$56,H63))))</f>
        <v>_x001C_</v>
      </c>
    </row>
    <row r="64" spans="1:10" x14ac:dyDescent="0.2">
      <c r="A64" s="38" t="s">
        <v>10</v>
      </c>
      <c r="B64" s="39" t="str">
        <f>IF($E$6&lt;$B$6+2,CHAR(28),$B$6+2)</f>
        <v>_x001C_</v>
      </c>
      <c r="C64" s="11" t="str">
        <f t="shared" si="0"/>
        <v>_x001C_</v>
      </c>
      <c r="D64" s="57" t="str">
        <f t="shared" si="5"/>
        <v>_x001C_</v>
      </c>
      <c r="E64" s="11" t="str">
        <f>IF(ISERR(IF(($B$6+$B$7)&lt;($B64+$E$57),IF(($E$6+$E$7)&gt;($B64+$E$57),0,"N/A"),"N/A")),CHAR(28),IF(($B$6+$B$7)&lt;($B64+$E$57),IF(($E$6+$E$7)&gt;($B64+$E$57),0,"N/A"),"N/A"))</f>
        <v>_x001C_</v>
      </c>
      <c r="F64" s="57" t="str">
        <f t="shared" si="2"/>
        <v>_x001C_</v>
      </c>
      <c r="G64" s="11" t="str">
        <f t="shared" si="3"/>
        <v>_x001C_</v>
      </c>
      <c r="H64" s="57" t="str">
        <f t="shared" si="4"/>
        <v>_x001C_</v>
      </c>
      <c r="I64" s="40" t="str">
        <f t="shared" si="6"/>
        <v>_x001C_</v>
      </c>
    </row>
    <row r="65" spans="1:9" x14ac:dyDescent="0.2">
      <c r="A65" s="38" t="s">
        <v>11</v>
      </c>
      <c r="B65" s="39" t="str">
        <f>IF($E$6&lt;$B$6+3,CHAR(28),$B$6+3)</f>
        <v>_x001C_</v>
      </c>
      <c r="C65" s="11" t="str">
        <f t="shared" si="0"/>
        <v>_x001C_</v>
      </c>
      <c r="D65" s="57" t="str">
        <f t="shared" si="5"/>
        <v>_x001C_</v>
      </c>
      <c r="E65" s="11" t="str">
        <f>IF(ISERR(IF(($B$6+$B$7)&lt;($B65+$E$57),IF(($E$6+$E$7)&gt;($B65+$E$57),0,"N/A"),"N/A")),CHAR(28),IF(($B$6+$B$7)&lt;($B65+$E$57),IF(($E$6+$E$7)&gt;($B65+$E$57),0,"N/A"),"N/A"))</f>
        <v>_x001C_</v>
      </c>
      <c r="F65" s="57" t="str">
        <f t="shared" si="2"/>
        <v>_x001C_</v>
      </c>
      <c r="G65" s="11" t="str">
        <f>IF(ISERR(IF(($B$6+$B$7)&lt;($B65+$I$57),IF(($E$6+$E$7)&gt;($B65+$I$57),0,"N/A"),"N/A")),CHAR(28),IF(($B$6+$B$7)&lt;($B65+$I$57),IF(($E$6+$E$7)&gt;($B65+$I$57),0,"N/A"),"N/A"))</f>
        <v>_x001C_</v>
      </c>
      <c r="H65" s="57" t="str">
        <f t="shared" si="4"/>
        <v>_x001C_</v>
      </c>
      <c r="I65" s="40" t="str">
        <f t="shared" si="6"/>
        <v>_x001C_</v>
      </c>
    </row>
    <row r="66" spans="1:9" x14ac:dyDescent="0.2">
      <c r="A66" s="38" t="s">
        <v>12</v>
      </c>
      <c r="B66" s="39" t="str">
        <f>IF($E$6&lt;$B$6+4,CHAR(28),$B$6+4)</f>
        <v>_x001C_</v>
      </c>
      <c r="C66" s="11" t="str">
        <f t="shared" si="0"/>
        <v>_x001C_</v>
      </c>
      <c r="D66" s="57" t="str">
        <f t="shared" si="5"/>
        <v>_x001C_</v>
      </c>
      <c r="E66" s="11" t="str">
        <f>IF(ISERR(IF(($B$6+$B$7)&lt;($B66+$E$57),IF(($E$6+$E$7)&gt;($B66+$E$57),0,"N/A"),"N/A")),CHAR(28),IF(($B$6+$B$7)&lt;($B66+$E$57),IF(($E$6+$E$7)&gt;($B66+$E$57),0,"N/A"),"N/A"))</f>
        <v>_x001C_</v>
      </c>
      <c r="F66" s="57" t="str">
        <f t="shared" si="2"/>
        <v>_x001C_</v>
      </c>
      <c r="G66" s="11" t="str">
        <f>IF(ISERR(IF(($B$6+$B$7)&lt;($B66+$I$57),IF(($E$6+$E$7)&gt;($B66+$I$57),0,"N/A"),"N/A")),CHAR(28),IF(($B$6+$B$7)&lt;($B66+$I$57),IF(($E$6+$E$7)&gt;($B66+$I$57),0,"N/A"),"N/A"))</f>
        <v>_x001C_</v>
      </c>
      <c r="H66" s="57" t="str">
        <f t="shared" si="4"/>
        <v>_x001C_</v>
      </c>
      <c r="I66" s="40" t="str">
        <f t="shared" si="6"/>
        <v>_x001C_</v>
      </c>
    </row>
    <row r="67" spans="1:9" x14ac:dyDescent="0.2">
      <c r="A67" s="38" t="s">
        <v>37</v>
      </c>
      <c r="B67" s="39" t="str">
        <f>IF($E$6&lt;$B$6+5,CHAR(28),$B$6+5)</f>
        <v>_x001C_</v>
      </c>
      <c r="C67" s="11" t="str">
        <f t="shared" si="0"/>
        <v>_x001C_</v>
      </c>
      <c r="D67" s="57" t="str">
        <f t="shared" si="5"/>
        <v>_x001C_</v>
      </c>
      <c r="E67" s="11" t="str">
        <f>IF(ISERR(IF(($B$6+$B$7)&lt;($B67+$E$57),IF(($E$6+$E$7)&gt;($B67+$E$57),0,"N/A"),"N/A")),CHAR(28),IF(($B$6+$B$7)&lt;($B67+$E$57),IF(($E$6+$E$7)&gt;($B67+$E$57),0,"N/A"),"N/A"))</f>
        <v>_x001C_</v>
      </c>
      <c r="F67" s="57" t="str">
        <f t="shared" si="2"/>
        <v>_x001C_</v>
      </c>
      <c r="G67" s="11" t="str">
        <f>IF(ISERR(IF(($B$6+$B$7)&lt;($B67+$I$57),IF(($E$6+$E$7)&gt;($B67+$I$57),0,"N/A"),"N/A")),CHAR(28),IF(($B$6+$B$7)&lt;($B67+$I$57),IF(($E$6+$E$7)&gt;($B67+$I$57),0,"N/A"),"N/A"))</f>
        <v>_x001C_</v>
      </c>
      <c r="H67" s="57" t="str">
        <f t="shared" si="4"/>
        <v>_x001C_</v>
      </c>
      <c r="I67" s="40" t="str">
        <f t="shared" si="6"/>
        <v>_x001C_</v>
      </c>
    </row>
    <row r="68" spans="1:9" x14ac:dyDescent="0.2">
      <c r="A68" s="38" t="s">
        <v>38</v>
      </c>
      <c r="B68" s="39" t="str">
        <f>IF($E$6&lt;$B$6+6,CHAR(28),$B$6+6)</f>
        <v>_x001C_</v>
      </c>
      <c r="C68" s="11" t="str">
        <f t="shared" si="0"/>
        <v>_x001C_</v>
      </c>
      <c r="D68" s="57" t="str">
        <f t="shared" si="5"/>
        <v>_x001C_</v>
      </c>
      <c r="E68" s="11" t="str">
        <f>IF(ISERR(IF(($B$6+$B$7)&lt;($B68+$E$57),IF(($E$6+$E$7)&gt;($B68+$E$57),0,"N/A"),"N/A")),CHAR(28),IF(($B$6+$B$7)&lt;($B68+$E$57),IF(($E$6+$E$7)&gt;($B68+$E$57),0,"N/A"),"N/A"))</f>
        <v>_x001C_</v>
      </c>
      <c r="F68" s="57" t="str">
        <f t="shared" si="2"/>
        <v>_x001C_</v>
      </c>
      <c r="G68" s="11" t="str">
        <f>IF(ISERR(IF(($B$6+$B$7)&lt;($B68+$I$57),IF(($E$6+$E$7)&gt;($B68+$I$57),0,"N/A"),"N/A")),CHAR(28),IF(($B$6+$B$7)&lt;($B68+$I$57),IF(($E$6+$E$7)&gt;($B68+$I$57),0,"N/A"),"N/A"))</f>
        <v>_x001C_</v>
      </c>
      <c r="H68" s="57" t="str">
        <f t="shared" si="4"/>
        <v>_x001C_</v>
      </c>
      <c r="I68" s="40" t="str">
        <f t="shared" si="6"/>
        <v>_x001C_</v>
      </c>
    </row>
    <row r="69" spans="1:9" x14ac:dyDescent="0.2">
      <c r="A69" s="67"/>
      <c r="B69" s="67"/>
      <c r="C69" s="67"/>
      <c r="D69" s="67"/>
      <c r="E69" s="67"/>
      <c r="F69" s="67"/>
      <c r="G69" s="68"/>
      <c r="H69" s="46"/>
      <c r="I69" s="40" t="str">
        <f>IF(SUM(I62:I68)=0,CHAR(29),SUM(I62:I68))</f>
        <v>_x001D_</v>
      </c>
    </row>
  </sheetData>
  <sheetProtection formatCells="0" formatColumns="0" formatRows="0" selectLockedCells="1" autoFilter="0"/>
  <dataConsolidate/>
  <mergeCells count="26">
    <mergeCell ref="G4:I4"/>
    <mergeCell ref="B4:C4"/>
    <mergeCell ref="A1:I1"/>
    <mergeCell ref="A2:I2"/>
    <mergeCell ref="B5:I5"/>
    <mergeCell ref="A9:I9"/>
    <mergeCell ref="G36:I36"/>
    <mergeCell ref="B46:E46"/>
    <mergeCell ref="B47:E47"/>
    <mergeCell ref="C24:G24"/>
    <mergeCell ref="A25:G25"/>
    <mergeCell ref="C15:G15"/>
    <mergeCell ref="A16:G16"/>
    <mergeCell ref="C43:E43"/>
    <mergeCell ref="C44:E44"/>
    <mergeCell ref="A34:E34"/>
    <mergeCell ref="A14:B14"/>
    <mergeCell ref="A48:I48"/>
    <mergeCell ref="C45:E45"/>
    <mergeCell ref="A69:G69"/>
    <mergeCell ref="A50:I50"/>
    <mergeCell ref="A51:I51"/>
    <mergeCell ref="A58:I58"/>
    <mergeCell ref="A59:I59"/>
    <mergeCell ref="A52:I52"/>
    <mergeCell ref="A53:I53"/>
  </mergeCells>
  <conditionalFormatting sqref="C62:D62 D63:D68">
    <cfRule type="expression" dxfId="2" priority="3">
      <formula>"($B$6+$B$7)&gt;($B$62+$B$57)"</formula>
    </cfRule>
  </conditionalFormatting>
  <conditionalFormatting sqref="F62:F68">
    <cfRule type="expression" dxfId="1" priority="2">
      <formula>"($B$6+$B$7)&gt;($B$62+$B$57)"</formula>
    </cfRule>
  </conditionalFormatting>
  <conditionalFormatting sqref="H62:H68">
    <cfRule type="expression" dxfId="0" priority="1">
      <formula>"($B$6+$B$7)&gt;($B$62+$B$57)"</formula>
    </cfRule>
  </conditionalFormatting>
  <dataValidations xWindow="359" yWindow="515" count="15">
    <dataValidation type="list" allowBlank="1" showInputMessage="1" showErrorMessage="1" promptTitle="Yes or No" prompt="Select whether you drove or not." sqref="C13:D13" xr:uid="{00000000-0002-0000-0000-000000000000}">
      <formula1>"Yes, No"</formula1>
    </dataValidation>
    <dataValidation type="list" allowBlank="1" showInputMessage="1" showErrorMessage="1" promptTitle="City Attended" prompt="Select city from drop down menue or type city in blank. Selection is case sensitive." sqref="I7" xr:uid="{00000000-0002-0000-0000-000001000000}">
      <formula1>To</formula1>
    </dataValidation>
    <dataValidation type="list" allowBlank="1" showInputMessage="1" showErrorMessage="1" promptTitle="Yes or No" prompt="Select below if meals were provided at the conference or not." sqref="G30:H30" xr:uid="{00000000-0002-0000-0000-000002000000}">
      <formula1>"Yes, No"</formula1>
    </dataValidation>
    <dataValidation type="custom" allowBlank="1" showInputMessage="1" showErrorMessage="1" sqref="E56:F56 B56 I56" xr:uid="{00000000-0002-0000-0000-000003000000}">
      <formula1>"hw"</formula1>
    </dataValidation>
    <dataValidation type="custom" allowBlank="1" showInputMessage="1" showErrorMessage="1" errorTitle="Populated Total" error="This is a populated total. Do not change." sqref="I14 I37:I38" xr:uid="{00000000-0002-0000-0000-000004000000}">
      <formula1>"hw"</formula1>
    </dataValidation>
    <dataValidation type="textLength" operator="equal" allowBlank="1" showInputMessage="1" showErrorMessage="1" errorTitle="Populated Total" error="This is a populated total. Do not change." sqref="I13" xr:uid="{00000000-0002-0000-0000-000005000000}">
      <formula1>0</formula1>
    </dataValidation>
    <dataValidation allowBlank="1" showInputMessage="1" showErrorMessage="1" promptTitle="Other mileage" prompt="If city attended is not listed in drop down menue above or you are only claiming portion of mileage, add mileage driven here." sqref="C14:D14" xr:uid="{00000000-0002-0000-0000-000006000000}"/>
    <dataValidation type="list" allowBlank="1" showInputMessage="1" showErrorMessage="1" promptTitle="Yes or No" prompt="Select if your hotel room was charged to the district card or not." sqref="C26:D26" xr:uid="{00000000-0002-0000-0000-000007000000}">
      <formula1>"Yes, No"</formula1>
    </dataValidation>
    <dataValidation type="custom" allowBlank="1" showInputMessage="1" showErrorMessage="1" errorTitle="Populated Total" error="This is a populated total. Do not change." promptTitle="Meals provided" prompt="Select below if any meals were provided at the conference." sqref="I28" xr:uid="{00000000-0002-0000-0000-000008000000}">
      <formula1>"hw"</formula1>
    </dataValidation>
    <dataValidation allowBlank="1" showInputMessage="1" showErrorMessage="1" promptTitle="Meals" prompt="N/A means you are not allowed this meal due to departure or return time. No gratuity may be included in your reimbursement." sqref="C62:H68" xr:uid="{00000000-0002-0000-0000-000009000000}"/>
    <dataValidation allowBlank="1" showInputMessage="1" showErrorMessage="1" promptTitle="Date Format" prompt="Input date as MM/DD/YY" sqref="B6 E6:F6" xr:uid="{00000000-0002-0000-0000-00000A000000}"/>
    <dataValidation allowBlank="1" showInputMessage="1" showErrorMessage="1" promptTitle="Time Format" prompt="Input time as HH:MM AM/PM" sqref="B7 E7:F7" xr:uid="{00000000-0002-0000-0000-00000B000000}"/>
    <dataValidation type="decimal" allowBlank="1" showInputMessage="1" showErrorMessage="1" promptTitle="Hotel Bills" prompt="Select below whether your hotel bill was paid for by the district travel card or your own personal credit card." sqref="I18 I20 I22 I33" xr:uid="{00000000-0002-0000-0000-00000C000000}">
      <formula1>0</formula1>
      <formula2>99999999999999</formula2>
    </dataValidation>
    <dataValidation type="custom" allowBlank="1" showInputMessage="1" showErrorMessage="1" errorTitle="Populated Total" error="This is a populated total. Do not change." sqref="I69" xr:uid="{00000000-0002-0000-0000-00000D000000}">
      <formula1>"HW"</formula1>
    </dataValidation>
    <dataValidation allowBlank="1" showInputMessage="1" showErrorMessage="1" errorTitle="Populated Total" error="This is a populated total. Do not change." sqref="I62:I68" xr:uid="{00000000-0002-0000-0000-00000E000000}"/>
  </dataValidations>
  <pageMargins left="0.5" right="0.5" top="0.5" bottom="0.5" header="0.3" footer="0.3"/>
  <pageSetup scale="99" orientation="portrait" r:id="rId1"/>
  <headerFooter>
    <oddFooter>&amp;CSubmit only one copy to Business Office.</oddFooter>
  </headerFooter>
  <extLst>
    <ext xmlns:x14="http://schemas.microsoft.com/office/spreadsheetml/2009/9/main" uri="{CCE6A557-97BC-4b89-ADB6-D9C93CAAB3DF}">
      <x14:dataValidations xmlns:xm="http://schemas.microsoft.com/office/excel/2006/main" xWindow="359" yWindow="515" count="1">
        <x14:dataValidation type="list" allowBlank="1" showInputMessage="1" showErrorMessage="1" xr:uid="{00000000-0002-0000-0000-00000F000000}">
          <x14:formula1>
            <xm:f>Table!$B$1</xm:f>
          </x14:formula1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51"/>
  <sheetViews>
    <sheetView topLeftCell="A112" zoomScale="115" zoomScaleNormal="115" workbookViewId="0">
      <selection activeCell="E128" sqref="E128"/>
    </sheetView>
  </sheetViews>
  <sheetFormatPr defaultRowHeight="12.75" x14ac:dyDescent="0.2"/>
  <cols>
    <col min="1" max="1" width="19.1640625" style="5" customWidth="1"/>
    <col min="2" max="2" width="10" style="6" bestFit="1" customWidth="1"/>
    <col min="3" max="3" width="8.6640625" style="6" bestFit="1" customWidth="1"/>
    <col min="4" max="4" width="8" style="2" bestFit="1" customWidth="1"/>
    <col min="5" max="5" width="13.33203125" style="2" bestFit="1" customWidth="1"/>
    <col min="6" max="16384" width="9.33203125" style="2"/>
  </cols>
  <sheetData>
    <row r="1" spans="1:4" x14ac:dyDescent="0.2">
      <c r="A1" s="3" t="s">
        <v>200</v>
      </c>
      <c r="B1" s="4" t="s">
        <v>161</v>
      </c>
      <c r="C1" s="4" t="s">
        <v>162</v>
      </c>
      <c r="D1" s="4" t="s">
        <v>171</v>
      </c>
    </row>
    <row r="2" spans="1:4" x14ac:dyDescent="0.2">
      <c r="A2" s="59" t="s">
        <v>51</v>
      </c>
      <c r="B2" s="60">
        <f t="shared" ref="B2:B33" si="0">ROUND(D2*C2,2)</f>
        <v>381.5</v>
      </c>
      <c r="C2" s="61">
        <v>0.54500000000000004</v>
      </c>
      <c r="D2" s="62">
        <v>700</v>
      </c>
    </row>
    <row r="3" spans="1:4" x14ac:dyDescent="0.2">
      <c r="A3" s="5" t="s">
        <v>190</v>
      </c>
      <c r="B3" s="43">
        <f t="shared" si="0"/>
        <v>201.65</v>
      </c>
      <c r="C3" s="61">
        <v>0.54500000000000004</v>
      </c>
      <c r="D3" s="2">
        <v>370</v>
      </c>
    </row>
    <row r="4" spans="1:4" x14ac:dyDescent="0.2">
      <c r="A4" s="5" t="s">
        <v>191</v>
      </c>
      <c r="B4" s="43">
        <f t="shared" si="0"/>
        <v>209.28</v>
      </c>
      <c r="C4" s="61">
        <v>0.54500000000000004</v>
      </c>
      <c r="D4" s="2">
        <v>384</v>
      </c>
    </row>
    <row r="5" spans="1:4" x14ac:dyDescent="0.2">
      <c r="A5" s="5" t="s">
        <v>53</v>
      </c>
      <c r="B5" s="43">
        <f t="shared" si="0"/>
        <v>37.06</v>
      </c>
      <c r="C5" s="61">
        <v>0.54500000000000004</v>
      </c>
      <c r="D5" s="2">
        <v>68</v>
      </c>
    </row>
    <row r="6" spans="1:4" x14ac:dyDescent="0.2">
      <c r="A6" s="5" t="s">
        <v>55</v>
      </c>
      <c r="B6" s="43">
        <f t="shared" si="0"/>
        <v>163.5</v>
      </c>
      <c r="C6" s="61">
        <v>0.54500000000000004</v>
      </c>
      <c r="D6" s="2">
        <v>300</v>
      </c>
    </row>
    <row r="7" spans="1:4" x14ac:dyDescent="0.2">
      <c r="A7" s="5" t="s">
        <v>57</v>
      </c>
      <c r="B7" s="43">
        <f t="shared" si="0"/>
        <v>579.88</v>
      </c>
      <c r="C7" s="61">
        <v>0.54500000000000004</v>
      </c>
      <c r="D7" s="2">
        <v>1064</v>
      </c>
    </row>
    <row r="8" spans="1:4" x14ac:dyDescent="0.2">
      <c r="A8" s="5" t="s">
        <v>59</v>
      </c>
      <c r="B8" s="43">
        <f t="shared" si="0"/>
        <v>207.1</v>
      </c>
      <c r="C8" s="61">
        <v>0.54500000000000004</v>
      </c>
      <c r="D8" s="2">
        <v>380</v>
      </c>
    </row>
    <row r="9" spans="1:4" x14ac:dyDescent="0.2">
      <c r="A9" s="5" t="s">
        <v>62</v>
      </c>
      <c r="B9" s="43">
        <f t="shared" si="0"/>
        <v>104.64</v>
      </c>
      <c r="C9" s="61">
        <v>0.54500000000000004</v>
      </c>
      <c r="D9" s="2">
        <v>192</v>
      </c>
    </row>
    <row r="10" spans="1:4" x14ac:dyDescent="0.2">
      <c r="A10" s="5" t="s">
        <v>64</v>
      </c>
      <c r="B10" s="43">
        <f t="shared" si="0"/>
        <v>243.07</v>
      </c>
      <c r="C10" s="61">
        <v>0.54500000000000004</v>
      </c>
      <c r="D10" s="2">
        <v>446</v>
      </c>
    </row>
    <row r="11" spans="1:4" x14ac:dyDescent="0.2">
      <c r="A11" s="5" t="s">
        <v>174</v>
      </c>
      <c r="B11" s="43">
        <f t="shared" si="0"/>
        <v>210.37</v>
      </c>
      <c r="C11" s="61">
        <v>0.54500000000000004</v>
      </c>
      <c r="D11" s="2">
        <v>386</v>
      </c>
    </row>
    <row r="12" spans="1:4" x14ac:dyDescent="0.2">
      <c r="A12" s="5" t="s">
        <v>194</v>
      </c>
      <c r="B12" s="43">
        <f t="shared" si="0"/>
        <v>288.85000000000002</v>
      </c>
      <c r="C12" s="61">
        <v>0.54500000000000004</v>
      </c>
      <c r="D12" s="2">
        <v>530</v>
      </c>
    </row>
    <row r="13" spans="1:4" x14ac:dyDescent="0.2">
      <c r="A13" s="5" t="s">
        <v>69</v>
      </c>
      <c r="B13" s="43">
        <f t="shared" si="0"/>
        <v>152.6</v>
      </c>
      <c r="C13" s="61">
        <v>0.54500000000000004</v>
      </c>
      <c r="D13" s="2">
        <v>280</v>
      </c>
    </row>
    <row r="14" spans="1:4" x14ac:dyDescent="0.2">
      <c r="A14" s="5" t="s">
        <v>72</v>
      </c>
      <c r="B14" s="43">
        <f t="shared" si="0"/>
        <v>116.63</v>
      </c>
      <c r="C14" s="61">
        <v>0.54500000000000004</v>
      </c>
      <c r="D14" s="2">
        <v>214</v>
      </c>
    </row>
    <row r="15" spans="1:4" x14ac:dyDescent="0.2">
      <c r="A15" s="5" t="s">
        <v>169</v>
      </c>
      <c r="B15" s="43">
        <f t="shared" si="0"/>
        <v>139.52000000000001</v>
      </c>
      <c r="C15" s="61">
        <v>0.54500000000000004</v>
      </c>
      <c r="D15" s="2">
        <v>256</v>
      </c>
    </row>
    <row r="16" spans="1:4" x14ac:dyDescent="0.2">
      <c r="A16" s="5" t="s">
        <v>77</v>
      </c>
      <c r="B16" s="43">
        <f t="shared" si="0"/>
        <v>37.06</v>
      </c>
      <c r="C16" s="61">
        <v>0.54500000000000004</v>
      </c>
      <c r="D16" s="2">
        <v>68</v>
      </c>
    </row>
    <row r="17" spans="1:4" x14ac:dyDescent="0.2">
      <c r="A17" s="5" t="s">
        <v>176</v>
      </c>
      <c r="B17" s="43">
        <f t="shared" si="0"/>
        <v>106.82</v>
      </c>
      <c r="C17" s="61">
        <v>0.54500000000000004</v>
      </c>
      <c r="D17" s="2">
        <v>196</v>
      </c>
    </row>
    <row r="18" spans="1:4" x14ac:dyDescent="0.2">
      <c r="A18" s="5" t="s">
        <v>80</v>
      </c>
      <c r="B18" s="43">
        <f t="shared" si="0"/>
        <v>131.88999999999999</v>
      </c>
      <c r="C18" s="61">
        <v>0.54500000000000004</v>
      </c>
      <c r="D18" s="2">
        <v>242</v>
      </c>
    </row>
    <row r="19" spans="1:4" x14ac:dyDescent="0.2">
      <c r="A19" s="5" t="s">
        <v>209</v>
      </c>
      <c r="B19" s="43">
        <f t="shared" si="0"/>
        <v>254.52</v>
      </c>
      <c r="C19" s="61">
        <v>0.54500000000000004</v>
      </c>
      <c r="D19" s="2">
        <v>467</v>
      </c>
    </row>
    <row r="20" spans="1:4" x14ac:dyDescent="0.2">
      <c r="A20" s="58" t="s">
        <v>184</v>
      </c>
      <c r="B20" s="43">
        <f t="shared" si="0"/>
        <v>98.1</v>
      </c>
      <c r="C20" s="61">
        <v>0.54500000000000004</v>
      </c>
      <c r="D20" s="2">
        <v>180</v>
      </c>
    </row>
    <row r="21" spans="1:4" x14ac:dyDescent="0.2">
      <c r="A21" s="5" t="s">
        <v>177</v>
      </c>
      <c r="B21" s="43">
        <f t="shared" si="0"/>
        <v>76.3</v>
      </c>
      <c r="C21" s="61">
        <v>0.54500000000000004</v>
      </c>
      <c r="D21" s="2">
        <v>140</v>
      </c>
    </row>
    <row r="22" spans="1:4" x14ac:dyDescent="0.2">
      <c r="A22" s="5" t="s">
        <v>83</v>
      </c>
      <c r="B22" s="43">
        <f t="shared" si="0"/>
        <v>76.3</v>
      </c>
      <c r="C22" s="61">
        <v>0.54500000000000004</v>
      </c>
      <c r="D22" s="2">
        <v>140</v>
      </c>
    </row>
    <row r="23" spans="1:4" x14ac:dyDescent="0.2">
      <c r="A23" s="5" t="s">
        <v>199</v>
      </c>
      <c r="B23" s="43">
        <f t="shared" si="0"/>
        <v>57.77</v>
      </c>
      <c r="C23" s="61">
        <v>0.54500000000000004</v>
      </c>
      <c r="D23" s="2">
        <v>106</v>
      </c>
    </row>
    <row r="24" spans="1:4" x14ac:dyDescent="0.2">
      <c r="A24" s="5" t="s">
        <v>86</v>
      </c>
      <c r="B24" s="43">
        <f t="shared" si="0"/>
        <v>154.78</v>
      </c>
      <c r="C24" s="61">
        <v>0.54500000000000004</v>
      </c>
      <c r="D24" s="2">
        <v>284</v>
      </c>
    </row>
    <row r="25" spans="1:4" x14ac:dyDescent="0.2">
      <c r="A25" s="5" t="s">
        <v>89</v>
      </c>
      <c r="B25" s="43">
        <f t="shared" si="0"/>
        <v>211.46</v>
      </c>
      <c r="C25" s="61">
        <v>0.54500000000000004</v>
      </c>
      <c r="D25" s="2">
        <v>388</v>
      </c>
    </row>
    <row r="26" spans="1:4" x14ac:dyDescent="0.2">
      <c r="A26" s="5" t="s">
        <v>92</v>
      </c>
      <c r="B26" s="43">
        <f t="shared" si="0"/>
        <v>81.75</v>
      </c>
      <c r="C26" s="61">
        <v>0.54500000000000004</v>
      </c>
      <c r="D26" s="2">
        <v>150</v>
      </c>
    </row>
    <row r="27" spans="1:4" x14ac:dyDescent="0.2">
      <c r="A27" s="5" t="s">
        <v>95</v>
      </c>
      <c r="B27" s="43">
        <f t="shared" si="0"/>
        <v>136.25</v>
      </c>
      <c r="C27" s="61">
        <v>0.54500000000000004</v>
      </c>
      <c r="D27" s="2">
        <v>250</v>
      </c>
    </row>
    <row r="28" spans="1:4" x14ac:dyDescent="0.2">
      <c r="A28" s="5" t="s">
        <v>97</v>
      </c>
      <c r="B28" s="43">
        <f t="shared" si="0"/>
        <v>192.93</v>
      </c>
      <c r="C28" s="61">
        <v>0.54500000000000004</v>
      </c>
      <c r="D28" s="2">
        <v>354</v>
      </c>
    </row>
    <row r="29" spans="1:4" x14ac:dyDescent="0.2">
      <c r="A29" s="5" t="s">
        <v>100</v>
      </c>
      <c r="B29" s="43">
        <f t="shared" si="0"/>
        <v>106.82</v>
      </c>
      <c r="C29" s="61">
        <v>0.54500000000000004</v>
      </c>
      <c r="D29" s="2">
        <v>196</v>
      </c>
    </row>
    <row r="30" spans="1:4" x14ac:dyDescent="0.2">
      <c r="A30" s="5" t="s">
        <v>103</v>
      </c>
      <c r="B30" s="43">
        <f t="shared" si="0"/>
        <v>356.43</v>
      </c>
      <c r="C30" s="61">
        <v>0.54500000000000004</v>
      </c>
      <c r="D30" s="2">
        <v>654</v>
      </c>
    </row>
    <row r="31" spans="1:4" x14ac:dyDescent="0.2">
      <c r="A31" s="5" t="s">
        <v>106</v>
      </c>
      <c r="B31" s="43">
        <f t="shared" si="0"/>
        <v>27.25</v>
      </c>
      <c r="C31" s="61">
        <v>0.54500000000000004</v>
      </c>
      <c r="D31" s="2">
        <v>50</v>
      </c>
    </row>
    <row r="32" spans="1:4" x14ac:dyDescent="0.2">
      <c r="A32" s="5" t="s">
        <v>109</v>
      </c>
      <c r="B32" s="43">
        <f t="shared" si="0"/>
        <v>140.61000000000001</v>
      </c>
      <c r="C32" s="61">
        <v>0.54500000000000004</v>
      </c>
      <c r="D32" s="2">
        <v>258</v>
      </c>
    </row>
    <row r="33" spans="1:4" x14ac:dyDescent="0.2">
      <c r="A33" s="5" t="s">
        <v>112</v>
      </c>
      <c r="B33" s="43">
        <f t="shared" si="0"/>
        <v>50.14</v>
      </c>
      <c r="C33" s="61">
        <v>0.54500000000000004</v>
      </c>
      <c r="D33" s="2">
        <v>92</v>
      </c>
    </row>
    <row r="34" spans="1:4" x14ac:dyDescent="0.2">
      <c r="A34" s="5" t="s">
        <v>114</v>
      </c>
      <c r="B34" s="43">
        <f t="shared" ref="B34:B65" si="1">ROUND(D34*C34,2)</f>
        <v>119.9</v>
      </c>
      <c r="C34" s="61">
        <v>0.54500000000000004</v>
      </c>
      <c r="D34" s="2">
        <v>220</v>
      </c>
    </row>
    <row r="35" spans="1:4" x14ac:dyDescent="0.2">
      <c r="A35" s="5" t="s">
        <v>201</v>
      </c>
      <c r="B35" s="43">
        <f t="shared" si="1"/>
        <v>141.69999999999999</v>
      </c>
      <c r="C35" s="61">
        <v>0.54500000000000004</v>
      </c>
      <c r="D35" s="2">
        <v>260</v>
      </c>
    </row>
    <row r="36" spans="1:4" x14ac:dyDescent="0.2">
      <c r="A36" s="5" t="s">
        <v>117</v>
      </c>
      <c r="B36" s="43">
        <f t="shared" si="1"/>
        <v>185.3</v>
      </c>
      <c r="C36" s="61">
        <v>0.54500000000000004</v>
      </c>
      <c r="D36" s="2">
        <v>340</v>
      </c>
    </row>
    <row r="37" spans="1:4" x14ac:dyDescent="0.2">
      <c r="A37" s="5" t="s">
        <v>119</v>
      </c>
      <c r="B37" s="43">
        <f t="shared" si="1"/>
        <v>263.77999999999997</v>
      </c>
      <c r="C37" s="61">
        <v>0.54500000000000004</v>
      </c>
      <c r="D37" s="2">
        <v>484</v>
      </c>
    </row>
    <row r="38" spans="1:4" x14ac:dyDescent="0.2">
      <c r="A38" s="5" t="s">
        <v>122</v>
      </c>
      <c r="B38" s="43">
        <f t="shared" si="1"/>
        <v>509.03</v>
      </c>
      <c r="C38" s="61">
        <v>0.54500000000000004</v>
      </c>
      <c r="D38" s="2">
        <v>934</v>
      </c>
    </row>
    <row r="39" spans="1:4" x14ac:dyDescent="0.2">
      <c r="A39" s="5" t="s">
        <v>125</v>
      </c>
      <c r="B39" s="43">
        <f t="shared" si="1"/>
        <v>227.81</v>
      </c>
      <c r="C39" s="61">
        <v>0.54500000000000004</v>
      </c>
      <c r="D39" s="2">
        <v>418</v>
      </c>
    </row>
    <row r="40" spans="1:4" x14ac:dyDescent="0.2">
      <c r="A40" s="5" t="s">
        <v>128</v>
      </c>
      <c r="B40" s="43">
        <f t="shared" si="1"/>
        <v>11.99</v>
      </c>
      <c r="C40" s="61">
        <v>0.54500000000000004</v>
      </c>
      <c r="D40" s="2">
        <v>22</v>
      </c>
    </row>
    <row r="41" spans="1:4" x14ac:dyDescent="0.2">
      <c r="A41" s="5" t="s">
        <v>193</v>
      </c>
      <c r="B41" s="43">
        <f t="shared" si="1"/>
        <v>162.41</v>
      </c>
      <c r="C41" s="61">
        <v>0.54500000000000004</v>
      </c>
      <c r="D41" s="2">
        <v>298</v>
      </c>
    </row>
    <row r="42" spans="1:4" x14ac:dyDescent="0.2">
      <c r="A42" s="5" t="s">
        <v>133</v>
      </c>
      <c r="B42" s="43">
        <f t="shared" si="1"/>
        <v>837.12</v>
      </c>
      <c r="C42" s="61">
        <v>0.54500000000000004</v>
      </c>
      <c r="D42" s="2">
        <v>1536</v>
      </c>
    </row>
    <row r="43" spans="1:4" x14ac:dyDescent="0.2">
      <c r="A43" s="5" t="s">
        <v>167</v>
      </c>
      <c r="B43" s="43">
        <f t="shared" si="1"/>
        <v>107.91</v>
      </c>
      <c r="C43" s="61">
        <v>0.54500000000000004</v>
      </c>
      <c r="D43" s="2">
        <v>198</v>
      </c>
    </row>
    <row r="44" spans="1:4" x14ac:dyDescent="0.2">
      <c r="A44" s="5" t="s">
        <v>136</v>
      </c>
      <c r="B44" s="43">
        <f t="shared" si="1"/>
        <v>215.82</v>
      </c>
      <c r="C44" s="61">
        <v>0.54500000000000004</v>
      </c>
      <c r="D44" s="2">
        <v>396</v>
      </c>
    </row>
    <row r="45" spans="1:4" x14ac:dyDescent="0.2">
      <c r="A45" s="58" t="s">
        <v>183</v>
      </c>
      <c r="B45" s="43">
        <f t="shared" si="1"/>
        <v>174.4</v>
      </c>
      <c r="C45" s="61">
        <v>0.54500000000000004</v>
      </c>
      <c r="D45" s="2">
        <v>320</v>
      </c>
    </row>
    <row r="46" spans="1:4" x14ac:dyDescent="0.2">
      <c r="A46" s="5" t="s">
        <v>139</v>
      </c>
      <c r="B46" s="43">
        <f t="shared" si="1"/>
        <v>221.27</v>
      </c>
      <c r="C46" s="61">
        <v>0.54500000000000004</v>
      </c>
      <c r="D46" s="2">
        <v>406</v>
      </c>
    </row>
    <row r="47" spans="1:4" x14ac:dyDescent="0.2">
      <c r="A47" s="5" t="s">
        <v>142</v>
      </c>
      <c r="B47" s="43">
        <f t="shared" si="1"/>
        <v>332.45</v>
      </c>
      <c r="C47" s="61">
        <v>0.54500000000000004</v>
      </c>
      <c r="D47" s="2">
        <v>610</v>
      </c>
    </row>
    <row r="48" spans="1:4" x14ac:dyDescent="0.2">
      <c r="A48" s="63" t="s">
        <v>202</v>
      </c>
      <c r="B48" s="43">
        <f t="shared" si="1"/>
        <v>196.2</v>
      </c>
      <c r="C48" s="61">
        <v>0.54500000000000004</v>
      </c>
      <c r="D48" s="64">
        <v>360</v>
      </c>
    </row>
    <row r="49" spans="1:4" x14ac:dyDescent="0.2">
      <c r="A49" s="5" t="s">
        <v>145</v>
      </c>
      <c r="B49" s="43">
        <f t="shared" si="1"/>
        <v>222.36</v>
      </c>
      <c r="C49" s="61">
        <v>0.54500000000000004</v>
      </c>
      <c r="D49" s="2">
        <v>408</v>
      </c>
    </row>
    <row r="50" spans="1:4" x14ac:dyDescent="0.2">
      <c r="A50" s="5" t="s">
        <v>154</v>
      </c>
      <c r="B50" s="43">
        <f t="shared" si="1"/>
        <v>137.34</v>
      </c>
      <c r="C50" s="61">
        <v>0.54500000000000004</v>
      </c>
      <c r="D50" s="2">
        <v>252</v>
      </c>
    </row>
    <row r="51" spans="1:4" x14ac:dyDescent="0.2">
      <c r="A51" s="5" t="s">
        <v>148</v>
      </c>
      <c r="B51" s="43">
        <f t="shared" si="1"/>
        <v>184.21</v>
      </c>
      <c r="C51" s="61">
        <v>0.54500000000000004</v>
      </c>
      <c r="D51" s="2">
        <v>338</v>
      </c>
    </row>
    <row r="52" spans="1:4" x14ac:dyDescent="0.2">
      <c r="A52" s="5" t="s">
        <v>151</v>
      </c>
      <c r="B52" s="43">
        <f t="shared" si="1"/>
        <v>190.75</v>
      </c>
      <c r="C52" s="61">
        <v>0.54500000000000004</v>
      </c>
      <c r="D52" s="2">
        <v>350</v>
      </c>
    </row>
    <row r="53" spans="1:4" x14ac:dyDescent="0.2">
      <c r="A53" s="5" t="s">
        <v>189</v>
      </c>
      <c r="B53" s="43">
        <f t="shared" si="1"/>
        <v>232.17</v>
      </c>
      <c r="C53" s="61">
        <v>0.54500000000000004</v>
      </c>
      <c r="D53" s="2">
        <v>426</v>
      </c>
    </row>
    <row r="54" spans="1:4" x14ac:dyDescent="0.2">
      <c r="A54" s="63" t="s">
        <v>203</v>
      </c>
      <c r="B54" s="43">
        <f t="shared" si="1"/>
        <v>115</v>
      </c>
      <c r="C54" s="61">
        <v>0.54500000000000004</v>
      </c>
      <c r="D54" s="64">
        <v>211</v>
      </c>
    </row>
    <row r="55" spans="1:4" x14ac:dyDescent="0.2">
      <c r="A55" s="5" t="s">
        <v>52</v>
      </c>
      <c r="B55" s="43">
        <f t="shared" si="1"/>
        <v>99.19</v>
      </c>
      <c r="C55" s="61">
        <v>0.54500000000000004</v>
      </c>
      <c r="D55" s="2">
        <v>182</v>
      </c>
    </row>
    <row r="56" spans="1:4" x14ac:dyDescent="0.2">
      <c r="A56" s="5" t="s">
        <v>54</v>
      </c>
      <c r="B56" s="43">
        <f t="shared" si="1"/>
        <v>195.11</v>
      </c>
      <c r="C56" s="61">
        <v>0.54500000000000004</v>
      </c>
      <c r="D56" s="2">
        <v>358</v>
      </c>
    </row>
    <row r="57" spans="1:4" x14ac:dyDescent="0.2">
      <c r="A57" s="5" t="s">
        <v>168</v>
      </c>
      <c r="B57" s="43">
        <f t="shared" si="1"/>
        <v>199.47</v>
      </c>
      <c r="C57" s="61">
        <v>0.54500000000000004</v>
      </c>
      <c r="D57" s="2">
        <v>366</v>
      </c>
    </row>
    <row r="58" spans="1:4" x14ac:dyDescent="0.2">
      <c r="A58" s="5" t="s">
        <v>56</v>
      </c>
      <c r="B58" s="43">
        <f t="shared" si="1"/>
        <v>209.28</v>
      </c>
      <c r="C58" s="61">
        <v>0.54500000000000004</v>
      </c>
      <c r="D58" s="2">
        <v>384</v>
      </c>
    </row>
    <row r="59" spans="1:4" x14ac:dyDescent="0.2">
      <c r="A59" s="5" t="s">
        <v>60</v>
      </c>
      <c r="B59" s="43">
        <f t="shared" si="1"/>
        <v>35.97</v>
      </c>
      <c r="C59" s="61">
        <v>0.54500000000000004</v>
      </c>
      <c r="D59" s="2">
        <v>66</v>
      </c>
    </row>
    <row r="60" spans="1:4" x14ac:dyDescent="0.2">
      <c r="A60" s="5" t="s">
        <v>182</v>
      </c>
      <c r="B60" s="43">
        <f t="shared" si="1"/>
        <v>101.37</v>
      </c>
      <c r="C60" s="61">
        <v>0.54500000000000004</v>
      </c>
      <c r="D60" s="2">
        <v>186</v>
      </c>
    </row>
    <row r="61" spans="1:4" x14ac:dyDescent="0.2">
      <c r="A61" s="5" t="s">
        <v>65</v>
      </c>
      <c r="B61" s="43">
        <f t="shared" si="1"/>
        <v>488.32</v>
      </c>
      <c r="C61" s="61">
        <v>0.54500000000000004</v>
      </c>
      <c r="D61" s="2">
        <v>896</v>
      </c>
    </row>
    <row r="62" spans="1:4" x14ac:dyDescent="0.2">
      <c r="A62" s="5" t="s">
        <v>67</v>
      </c>
      <c r="B62" s="43">
        <f t="shared" si="1"/>
        <v>116.63</v>
      </c>
      <c r="C62" s="61">
        <v>0.54500000000000004</v>
      </c>
      <c r="D62" s="2">
        <v>214</v>
      </c>
    </row>
    <row r="63" spans="1:4" x14ac:dyDescent="0.2">
      <c r="A63" s="5" t="s">
        <v>70</v>
      </c>
      <c r="B63" s="43">
        <f t="shared" si="1"/>
        <v>61.04</v>
      </c>
      <c r="C63" s="61">
        <v>0.54500000000000004</v>
      </c>
      <c r="D63" s="2">
        <v>112</v>
      </c>
    </row>
    <row r="64" spans="1:4" x14ac:dyDescent="0.2">
      <c r="A64" s="5" t="s">
        <v>73</v>
      </c>
      <c r="B64" s="43">
        <f t="shared" si="1"/>
        <v>66.489999999999995</v>
      </c>
      <c r="C64" s="61">
        <v>0.54500000000000004</v>
      </c>
      <c r="D64" s="2">
        <v>122</v>
      </c>
    </row>
    <row r="65" spans="1:4" x14ac:dyDescent="0.2">
      <c r="A65" s="5" t="s">
        <v>75</v>
      </c>
      <c r="B65" s="43">
        <f t="shared" si="1"/>
        <v>130.80000000000001</v>
      </c>
      <c r="C65" s="61">
        <v>0.54500000000000004</v>
      </c>
      <c r="D65" s="2">
        <v>240</v>
      </c>
    </row>
    <row r="66" spans="1:4" x14ac:dyDescent="0.2">
      <c r="A66" s="5" t="s">
        <v>78</v>
      </c>
      <c r="B66" s="43">
        <f t="shared" ref="B66:B97" si="2">ROUND(D66*C66,2)</f>
        <v>111.18</v>
      </c>
      <c r="C66" s="61">
        <v>0.54500000000000004</v>
      </c>
      <c r="D66" s="2">
        <v>204</v>
      </c>
    </row>
    <row r="67" spans="1:4" x14ac:dyDescent="0.2">
      <c r="A67" s="5" t="s">
        <v>81</v>
      </c>
      <c r="B67" s="43">
        <f t="shared" si="2"/>
        <v>10.9</v>
      </c>
      <c r="C67" s="61">
        <v>0.54500000000000004</v>
      </c>
      <c r="D67" s="2">
        <v>20</v>
      </c>
    </row>
    <row r="68" spans="1:4" x14ac:dyDescent="0.2">
      <c r="A68" s="5" t="s">
        <v>84</v>
      </c>
      <c r="B68" s="43">
        <f t="shared" si="2"/>
        <v>78.48</v>
      </c>
      <c r="C68" s="61">
        <v>0.54500000000000004</v>
      </c>
      <c r="D68" s="2">
        <v>144</v>
      </c>
    </row>
    <row r="69" spans="1:4" x14ac:dyDescent="0.2">
      <c r="A69" s="5" t="s">
        <v>173</v>
      </c>
      <c r="B69" s="43">
        <f t="shared" si="2"/>
        <v>212.55</v>
      </c>
      <c r="C69" s="61">
        <v>0.54500000000000004</v>
      </c>
      <c r="D69" s="2">
        <v>390</v>
      </c>
    </row>
    <row r="70" spans="1:4" x14ac:dyDescent="0.2">
      <c r="A70" s="5" t="s">
        <v>87</v>
      </c>
      <c r="B70" s="43">
        <f t="shared" si="2"/>
        <v>198.38</v>
      </c>
      <c r="C70" s="61">
        <v>0.54500000000000004</v>
      </c>
      <c r="D70" s="2">
        <v>364</v>
      </c>
    </row>
    <row r="71" spans="1:4" x14ac:dyDescent="0.2">
      <c r="A71" s="5" t="s">
        <v>90</v>
      </c>
      <c r="B71" s="43">
        <f t="shared" si="2"/>
        <v>62.13</v>
      </c>
      <c r="C71" s="61">
        <v>0.54500000000000004</v>
      </c>
      <c r="D71" s="2">
        <v>114</v>
      </c>
    </row>
    <row r="72" spans="1:4" x14ac:dyDescent="0.2">
      <c r="A72" s="5" t="s">
        <v>93</v>
      </c>
      <c r="B72" s="43">
        <f t="shared" si="2"/>
        <v>59.95</v>
      </c>
      <c r="C72" s="61">
        <v>0.54500000000000004</v>
      </c>
      <c r="D72" s="2">
        <v>110</v>
      </c>
    </row>
    <row r="73" spans="1:4" x14ac:dyDescent="0.2">
      <c r="A73" s="5" t="s">
        <v>96</v>
      </c>
      <c r="B73" s="43">
        <f t="shared" si="2"/>
        <v>160.22999999999999</v>
      </c>
      <c r="C73" s="61">
        <v>0.54500000000000004</v>
      </c>
      <c r="D73" s="2">
        <v>294</v>
      </c>
    </row>
    <row r="74" spans="1:4" x14ac:dyDescent="0.2">
      <c r="A74" s="5" t="s">
        <v>98</v>
      </c>
      <c r="B74" s="43">
        <f t="shared" si="2"/>
        <v>163.5</v>
      </c>
      <c r="C74" s="61">
        <v>0.54500000000000004</v>
      </c>
      <c r="D74" s="2">
        <v>300</v>
      </c>
    </row>
    <row r="75" spans="1:4" x14ac:dyDescent="0.2">
      <c r="A75" s="5" t="s">
        <v>101</v>
      </c>
      <c r="B75" s="43">
        <f t="shared" si="2"/>
        <v>85.02</v>
      </c>
      <c r="C75" s="61">
        <v>0.54500000000000004</v>
      </c>
      <c r="D75" s="2">
        <v>156</v>
      </c>
    </row>
    <row r="76" spans="1:4" x14ac:dyDescent="0.2">
      <c r="A76" s="5" t="s">
        <v>104</v>
      </c>
      <c r="B76" s="43">
        <f t="shared" si="2"/>
        <v>110.09</v>
      </c>
      <c r="C76" s="61">
        <v>0.54500000000000004</v>
      </c>
      <c r="D76" s="2">
        <v>202</v>
      </c>
    </row>
    <row r="77" spans="1:4" x14ac:dyDescent="0.2">
      <c r="A77" s="5" t="s">
        <v>107</v>
      </c>
      <c r="B77" s="43">
        <f t="shared" si="2"/>
        <v>130.80000000000001</v>
      </c>
      <c r="C77" s="61">
        <v>0.54500000000000004</v>
      </c>
      <c r="D77" s="2">
        <v>240</v>
      </c>
    </row>
    <row r="78" spans="1:4" x14ac:dyDescent="0.2">
      <c r="A78" s="5" t="s">
        <v>110</v>
      </c>
      <c r="B78" s="43">
        <f t="shared" si="2"/>
        <v>171.13</v>
      </c>
      <c r="C78" s="61">
        <v>0.54500000000000004</v>
      </c>
      <c r="D78" s="2">
        <v>314</v>
      </c>
    </row>
    <row r="79" spans="1:4" x14ac:dyDescent="0.2">
      <c r="A79" s="63" t="s">
        <v>204</v>
      </c>
      <c r="B79" s="43">
        <f t="shared" si="2"/>
        <v>149.33000000000001</v>
      </c>
      <c r="C79" s="61">
        <v>0.54500000000000004</v>
      </c>
      <c r="D79" s="64">
        <v>274</v>
      </c>
    </row>
    <row r="80" spans="1:4" x14ac:dyDescent="0.2">
      <c r="A80" s="5" t="s">
        <v>113</v>
      </c>
      <c r="B80" s="43">
        <f t="shared" si="2"/>
        <v>167.86</v>
      </c>
      <c r="C80" s="61">
        <v>0.54500000000000004</v>
      </c>
      <c r="D80" s="2">
        <v>308</v>
      </c>
    </row>
    <row r="81" spans="1:4" x14ac:dyDescent="0.2">
      <c r="A81" s="5" t="s">
        <v>115</v>
      </c>
      <c r="B81" s="43">
        <f t="shared" si="2"/>
        <v>469.79</v>
      </c>
      <c r="C81" s="61">
        <v>0.54500000000000004</v>
      </c>
      <c r="D81" s="2">
        <v>862</v>
      </c>
    </row>
    <row r="82" spans="1:4" x14ac:dyDescent="0.2">
      <c r="A82" s="5" t="s">
        <v>118</v>
      </c>
      <c r="B82" s="43">
        <f t="shared" si="2"/>
        <v>156.96</v>
      </c>
      <c r="C82" s="61">
        <v>0.54500000000000004</v>
      </c>
      <c r="D82" s="2">
        <v>288</v>
      </c>
    </row>
    <row r="83" spans="1:4" x14ac:dyDescent="0.2">
      <c r="A83" s="5" t="s">
        <v>187</v>
      </c>
      <c r="B83" s="43">
        <f t="shared" si="2"/>
        <v>211.46</v>
      </c>
      <c r="C83" s="61">
        <v>0.54500000000000004</v>
      </c>
      <c r="D83" s="2">
        <v>388</v>
      </c>
    </row>
    <row r="84" spans="1:4" x14ac:dyDescent="0.2">
      <c r="A84" s="5" t="s">
        <v>120</v>
      </c>
      <c r="B84" s="43">
        <f t="shared" si="2"/>
        <v>124.26</v>
      </c>
      <c r="C84" s="61">
        <v>0.54500000000000004</v>
      </c>
      <c r="D84" s="2">
        <v>228</v>
      </c>
    </row>
    <row r="85" spans="1:4" x14ac:dyDescent="0.2">
      <c r="A85" s="5" t="s">
        <v>123</v>
      </c>
      <c r="B85" s="43">
        <f t="shared" si="2"/>
        <v>50.14</v>
      </c>
      <c r="C85" s="61">
        <v>0.54500000000000004</v>
      </c>
      <c r="D85" s="2">
        <v>92</v>
      </c>
    </row>
    <row r="86" spans="1:4" x14ac:dyDescent="0.2">
      <c r="A86" s="5" t="s">
        <v>126</v>
      </c>
      <c r="B86" s="43">
        <f t="shared" si="2"/>
        <v>294.3</v>
      </c>
      <c r="C86" s="61">
        <v>0.54500000000000004</v>
      </c>
      <c r="D86" s="2">
        <v>540</v>
      </c>
    </row>
    <row r="87" spans="1:4" x14ac:dyDescent="0.2">
      <c r="A87" s="5" t="s">
        <v>129</v>
      </c>
      <c r="B87" s="43">
        <f t="shared" si="2"/>
        <v>98.1</v>
      </c>
      <c r="C87" s="61">
        <v>0.54500000000000004</v>
      </c>
      <c r="D87" s="2">
        <v>180</v>
      </c>
    </row>
    <row r="88" spans="1:4" x14ac:dyDescent="0.2">
      <c r="A88" s="5" t="s">
        <v>131</v>
      </c>
      <c r="B88" s="43">
        <f t="shared" si="2"/>
        <v>560.26</v>
      </c>
      <c r="C88" s="61">
        <v>0.54500000000000004</v>
      </c>
      <c r="D88" s="2">
        <v>1028</v>
      </c>
    </row>
    <row r="89" spans="1:4" x14ac:dyDescent="0.2">
      <c r="A89" s="5" t="s">
        <v>134</v>
      </c>
      <c r="B89" s="43">
        <f t="shared" si="2"/>
        <v>135.16</v>
      </c>
      <c r="C89" s="61">
        <v>0.54500000000000004</v>
      </c>
      <c r="D89" s="2">
        <v>248</v>
      </c>
    </row>
    <row r="90" spans="1:4" x14ac:dyDescent="0.2">
      <c r="A90" s="5" t="s">
        <v>185</v>
      </c>
      <c r="B90" s="43">
        <f t="shared" si="2"/>
        <v>203.83</v>
      </c>
      <c r="C90" s="61">
        <v>0.54500000000000004</v>
      </c>
      <c r="D90" s="2">
        <v>374</v>
      </c>
    </row>
    <row r="91" spans="1:4" x14ac:dyDescent="0.2">
      <c r="A91" s="63" t="s">
        <v>205</v>
      </c>
      <c r="B91" s="43">
        <f t="shared" si="2"/>
        <v>273.58999999999997</v>
      </c>
      <c r="C91" s="61">
        <v>0.54500000000000004</v>
      </c>
      <c r="D91" s="64">
        <v>502</v>
      </c>
    </row>
    <row r="92" spans="1:4" x14ac:dyDescent="0.2">
      <c r="A92" s="5" t="s">
        <v>137</v>
      </c>
      <c r="B92" s="43">
        <f t="shared" si="2"/>
        <v>95.92</v>
      </c>
      <c r="C92" s="61">
        <v>0.54500000000000004</v>
      </c>
      <c r="D92" s="2">
        <v>176</v>
      </c>
    </row>
    <row r="93" spans="1:4" x14ac:dyDescent="0.2">
      <c r="A93" s="5" t="s">
        <v>140</v>
      </c>
      <c r="B93" s="43">
        <f t="shared" si="2"/>
        <v>202.74</v>
      </c>
      <c r="C93" s="61">
        <v>0.54500000000000004</v>
      </c>
      <c r="D93" s="2">
        <v>372</v>
      </c>
    </row>
    <row r="94" spans="1:4" x14ac:dyDescent="0.2">
      <c r="A94" s="5" t="s">
        <v>143</v>
      </c>
      <c r="B94" s="43">
        <f t="shared" si="2"/>
        <v>114.45</v>
      </c>
      <c r="C94" s="61">
        <v>0.54500000000000004</v>
      </c>
      <c r="D94" s="2">
        <v>210</v>
      </c>
    </row>
    <row r="95" spans="1:4" x14ac:dyDescent="0.2">
      <c r="A95" s="5" t="s">
        <v>146</v>
      </c>
      <c r="B95" s="43">
        <f t="shared" si="2"/>
        <v>21.8</v>
      </c>
      <c r="C95" s="61">
        <v>0.54500000000000004</v>
      </c>
      <c r="D95" s="2">
        <v>40</v>
      </c>
    </row>
    <row r="96" spans="1:4" x14ac:dyDescent="0.2">
      <c r="A96" s="63" t="s">
        <v>210</v>
      </c>
      <c r="B96" s="43">
        <f t="shared" si="2"/>
        <v>130.26</v>
      </c>
      <c r="C96" s="61">
        <v>0.54500000000000004</v>
      </c>
      <c r="D96" s="64">
        <v>239</v>
      </c>
    </row>
    <row r="97" spans="1:4" x14ac:dyDescent="0.2">
      <c r="A97" s="5" t="s">
        <v>149</v>
      </c>
      <c r="B97" s="43">
        <f t="shared" si="2"/>
        <v>276.86</v>
      </c>
      <c r="C97" s="61">
        <v>0.54500000000000004</v>
      </c>
      <c r="D97" s="2">
        <v>508</v>
      </c>
    </row>
    <row r="98" spans="1:4" x14ac:dyDescent="0.2">
      <c r="A98" s="5" t="s">
        <v>152</v>
      </c>
      <c r="B98" s="43">
        <f t="shared" ref="B98:B129" si="3">ROUND(D98*C98,2)</f>
        <v>102.46</v>
      </c>
      <c r="C98" s="61">
        <v>0.54500000000000004</v>
      </c>
      <c r="D98" s="2">
        <v>188</v>
      </c>
    </row>
    <row r="99" spans="1:4" x14ac:dyDescent="0.2">
      <c r="A99" s="5" t="s">
        <v>155</v>
      </c>
      <c r="B99" s="6">
        <f t="shared" si="3"/>
        <v>372.78</v>
      </c>
      <c r="C99" s="61">
        <v>0.54500000000000004</v>
      </c>
      <c r="D99" s="2">
        <v>684</v>
      </c>
    </row>
    <row r="100" spans="1:4" x14ac:dyDescent="0.2">
      <c r="A100" s="5" t="s">
        <v>157</v>
      </c>
      <c r="B100" s="43">
        <f t="shared" si="3"/>
        <v>77.39</v>
      </c>
      <c r="C100" s="61">
        <v>0.54500000000000004</v>
      </c>
      <c r="D100" s="2">
        <v>142</v>
      </c>
    </row>
    <row r="101" spans="1:4" x14ac:dyDescent="0.2">
      <c r="A101" s="5" t="s">
        <v>58</v>
      </c>
      <c r="B101" s="43">
        <f t="shared" si="3"/>
        <v>132.97999999999999</v>
      </c>
      <c r="C101" s="61">
        <v>0.54500000000000004</v>
      </c>
      <c r="D101" s="2">
        <v>244</v>
      </c>
    </row>
    <row r="102" spans="1:4" x14ac:dyDescent="0.2">
      <c r="A102" s="5" t="s">
        <v>61</v>
      </c>
      <c r="B102" s="43">
        <f t="shared" si="3"/>
        <v>83.93</v>
      </c>
      <c r="C102" s="61">
        <v>0.54500000000000004</v>
      </c>
      <c r="D102" s="2">
        <v>154</v>
      </c>
    </row>
    <row r="103" spans="1:4" x14ac:dyDescent="0.2">
      <c r="A103" s="5" t="s">
        <v>63</v>
      </c>
      <c r="B103" s="43">
        <f t="shared" si="3"/>
        <v>202.74</v>
      </c>
      <c r="C103" s="61">
        <v>0.54500000000000004</v>
      </c>
      <c r="D103" s="2">
        <v>372</v>
      </c>
    </row>
    <row r="104" spans="1:4" x14ac:dyDescent="0.2">
      <c r="A104" s="5" t="s">
        <v>66</v>
      </c>
      <c r="B104" s="43">
        <f t="shared" si="3"/>
        <v>141.69999999999999</v>
      </c>
      <c r="C104" s="61">
        <v>0.54500000000000004</v>
      </c>
      <c r="D104" s="2">
        <v>260</v>
      </c>
    </row>
    <row r="105" spans="1:4" x14ac:dyDescent="0.2">
      <c r="A105" s="5" t="s">
        <v>68</v>
      </c>
      <c r="B105" s="43">
        <f t="shared" si="3"/>
        <v>147.15</v>
      </c>
      <c r="C105" s="61">
        <v>0.54500000000000004</v>
      </c>
      <c r="D105" s="2">
        <v>270</v>
      </c>
    </row>
    <row r="106" spans="1:4" x14ac:dyDescent="0.2">
      <c r="A106" s="63" t="s">
        <v>198</v>
      </c>
      <c r="B106" s="43">
        <f t="shared" si="3"/>
        <v>135.16</v>
      </c>
      <c r="C106" s="61">
        <v>0.54500000000000004</v>
      </c>
      <c r="D106" s="64">
        <v>248</v>
      </c>
    </row>
    <row r="107" spans="1:4" x14ac:dyDescent="0.2">
      <c r="A107" s="5" t="s">
        <v>71</v>
      </c>
      <c r="B107" s="43">
        <f t="shared" si="3"/>
        <v>202.74</v>
      </c>
      <c r="C107" s="61">
        <v>0.54500000000000004</v>
      </c>
      <c r="D107" s="2">
        <v>372</v>
      </c>
    </row>
    <row r="108" spans="1:4" x14ac:dyDescent="0.2">
      <c r="A108" s="5" t="s">
        <v>74</v>
      </c>
      <c r="B108" s="43">
        <f t="shared" si="3"/>
        <v>138.43</v>
      </c>
      <c r="C108" s="61">
        <v>0.54500000000000004</v>
      </c>
      <c r="D108" s="2">
        <v>254</v>
      </c>
    </row>
    <row r="109" spans="1:4" x14ac:dyDescent="0.2">
      <c r="A109" s="5" t="s">
        <v>76</v>
      </c>
      <c r="B109" s="43">
        <f t="shared" si="3"/>
        <v>154.78</v>
      </c>
      <c r="C109" s="61">
        <v>0.54500000000000004</v>
      </c>
      <c r="D109" s="2">
        <v>284</v>
      </c>
    </row>
    <row r="110" spans="1:4" x14ac:dyDescent="0.2">
      <c r="A110" s="58" t="s">
        <v>186</v>
      </c>
      <c r="B110" s="43">
        <f t="shared" si="3"/>
        <v>159.13999999999999</v>
      </c>
      <c r="C110" s="61">
        <v>0.54500000000000004</v>
      </c>
      <c r="D110" s="2">
        <v>292</v>
      </c>
    </row>
    <row r="111" spans="1:4" x14ac:dyDescent="0.2">
      <c r="A111" s="5" t="s">
        <v>175</v>
      </c>
      <c r="B111" s="43">
        <f t="shared" si="3"/>
        <v>163.5</v>
      </c>
      <c r="C111" s="61">
        <v>0.54500000000000004</v>
      </c>
      <c r="D111" s="2">
        <v>300</v>
      </c>
    </row>
    <row r="112" spans="1:4" x14ac:dyDescent="0.2">
      <c r="A112" s="5" t="s">
        <v>79</v>
      </c>
      <c r="B112" s="43">
        <f t="shared" si="3"/>
        <v>195.11</v>
      </c>
      <c r="C112" s="61">
        <v>0.54500000000000004</v>
      </c>
      <c r="D112" s="2">
        <v>358</v>
      </c>
    </row>
    <row r="113" spans="1:4" x14ac:dyDescent="0.2">
      <c r="A113" s="63" t="s">
        <v>206</v>
      </c>
      <c r="B113" s="43">
        <f t="shared" si="3"/>
        <v>185.85</v>
      </c>
      <c r="C113" s="61">
        <v>0.54500000000000004</v>
      </c>
      <c r="D113" s="64">
        <v>341</v>
      </c>
    </row>
    <row r="114" spans="1:4" x14ac:dyDescent="0.2">
      <c r="A114" s="5" t="s">
        <v>82</v>
      </c>
      <c r="B114" s="43">
        <f t="shared" si="3"/>
        <v>222.36</v>
      </c>
      <c r="C114" s="61">
        <v>0.54500000000000004</v>
      </c>
      <c r="D114" s="2">
        <v>408</v>
      </c>
    </row>
    <row r="115" spans="1:4" x14ac:dyDescent="0.2">
      <c r="A115" s="5" t="s">
        <v>85</v>
      </c>
      <c r="B115" s="43">
        <f t="shared" si="3"/>
        <v>191.84</v>
      </c>
      <c r="C115" s="61">
        <v>0.54500000000000004</v>
      </c>
      <c r="D115" s="2">
        <v>352</v>
      </c>
    </row>
    <row r="116" spans="1:4" x14ac:dyDescent="0.2">
      <c r="A116" s="5" t="s">
        <v>178</v>
      </c>
      <c r="B116" s="43">
        <f t="shared" si="3"/>
        <v>190.75</v>
      </c>
      <c r="C116" s="61">
        <v>0.54500000000000004</v>
      </c>
      <c r="D116" s="2">
        <v>350</v>
      </c>
    </row>
    <row r="117" spans="1:4" x14ac:dyDescent="0.2">
      <c r="A117" s="5" t="s">
        <v>88</v>
      </c>
      <c r="B117" s="43">
        <f t="shared" si="3"/>
        <v>46.87</v>
      </c>
      <c r="C117" s="61">
        <v>0.54500000000000004</v>
      </c>
      <c r="D117" s="2">
        <v>86</v>
      </c>
    </row>
    <row r="118" spans="1:4" x14ac:dyDescent="0.2">
      <c r="A118" s="5" t="s">
        <v>91</v>
      </c>
      <c r="B118" s="43">
        <f t="shared" si="3"/>
        <v>188.57</v>
      </c>
      <c r="C118" s="61">
        <v>0.54500000000000004</v>
      </c>
      <c r="D118" s="2">
        <v>346</v>
      </c>
    </row>
    <row r="119" spans="1:4" x14ac:dyDescent="0.2">
      <c r="A119" s="5" t="s">
        <v>94</v>
      </c>
      <c r="B119" s="6">
        <f t="shared" si="3"/>
        <v>204.92</v>
      </c>
      <c r="C119" s="61">
        <v>0.54500000000000004</v>
      </c>
      <c r="D119" s="2">
        <v>376</v>
      </c>
    </row>
    <row r="120" spans="1:4" x14ac:dyDescent="0.2">
      <c r="A120" s="5" t="s">
        <v>188</v>
      </c>
      <c r="B120" s="43">
        <f t="shared" si="3"/>
        <v>311.74</v>
      </c>
      <c r="C120" s="61">
        <v>0.54500000000000004</v>
      </c>
      <c r="D120" s="2">
        <v>572</v>
      </c>
    </row>
    <row r="121" spans="1:4" x14ac:dyDescent="0.2">
      <c r="A121" s="5" t="s">
        <v>99</v>
      </c>
      <c r="B121" s="43">
        <f t="shared" si="3"/>
        <v>49.05</v>
      </c>
      <c r="C121" s="61">
        <v>0.54500000000000004</v>
      </c>
      <c r="D121" s="2">
        <v>90</v>
      </c>
    </row>
    <row r="122" spans="1:4" x14ac:dyDescent="0.2">
      <c r="A122" s="5" t="s">
        <v>102</v>
      </c>
      <c r="B122" s="43">
        <f t="shared" si="3"/>
        <v>258.33</v>
      </c>
      <c r="C122" s="61">
        <v>0.54500000000000004</v>
      </c>
      <c r="D122" s="2">
        <v>474</v>
      </c>
    </row>
    <row r="123" spans="1:4" x14ac:dyDescent="0.2">
      <c r="A123" s="5" t="s">
        <v>105</v>
      </c>
      <c r="B123" s="43">
        <f t="shared" si="3"/>
        <v>162.41</v>
      </c>
      <c r="C123" s="61">
        <v>0.54500000000000004</v>
      </c>
      <c r="D123" s="2">
        <v>298</v>
      </c>
    </row>
    <row r="124" spans="1:4" x14ac:dyDescent="0.2">
      <c r="A124" s="5" t="s">
        <v>108</v>
      </c>
      <c r="B124" s="43">
        <f t="shared" si="3"/>
        <v>251.79</v>
      </c>
      <c r="C124" s="61">
        <v>0.54500000000000004</v>
      </c>
      <c r="D124" s="2">
        <v>462</v>
      </c>
    </row>
    <row r="125" spans="1:4" x14ac:dyDescent="0.2">
      <c r="A125" s="5" t="s">
        <v>111</v>
      </c>
      <c r="B125" s="43">
        <f t="shared" si="3"/>
        <v>127.53</v>
      </c>
      <c r="C125" s="61">
        <v>0.54500000000000004</v>
      </c>
      <c r="D125" s="2">
        <v>234</v>
      </c>
    </row>
    <row r="126" spans="1:4" x14ac:dyDescent="0.2">
      <c r="A126" s="5" t="s">
        <v>195</v>
      </c>
      <c r="B126" s="43">
        <f t="shared" si="3"/>
        <v>531.91999999999996</v>
      </c>
      <c r="C126" s="61">
        <v>0.54500000000000004</v>
      </c>
      <c r="D126" s="2">
        <v>976</v>
      </c>
    </row>
    <row r="127" spans="1:4" x14ac:dyDescent="0.2">
      <c r="A127" s="63" t="s">
        <v>197</v>
      </c>
      <c r="B127" s="43">
        <f t="shared" si="3"/>
        <v>114.45</v>
      </c>
      <c r="C127" s="61">
        <v>0.54500000000000004</v>
      </c>
      <c r="D127" s="64">
        <v>210</v>
      </c>
    </row>
    <row r="128" spans="1:4" x14ac:dyDescent="0.2">
      <c r="A128" s="2" t="s">
        <v>116</v>
      </c>
      <c r="B128" s="43">
        <f t="shared" si="3"/>
        <v>149.33000000000001</v>
      </c>
      <c r="C128" s="61">
        <v>0.54500000000000004</v>
      </c>
      <c r="D128" s="2">
        <v>274</v>
      </c>
    </row>
    <row r="129" spans="1:4" x14ac:dyDescent="0.2">
      <c r="A129" s="5" t="s">
        <v>207</v>
      </c>
      <c r="B129" s="43">
        <f t="shared" si="3"/>
        <v>152.6</v>
      </c>
      <c r="C129" s="61">
        <v>0.54500000000000004</v>
      </c>
      <c r="D129" s="2">
        <v>280</v>
      </c>
    </row>
    <row r="130" spans="1:4" x14ac:dyDescent="0.2">
      <c r="A130" s="5" t="s">
        <v>121</v>
      </c>
      <c r="B130" s="43">
        <f t="shared" ref="B130:B149" si="4">ROUND(D130*C130,2)</f>
        <v>87.2</v>
      </c>
      <c r="C130" s="61">
        <v>0.54500000000000004</v>
      </c>
      <c r="D130" s="2">
        <v>160</v>
      </c>
    </row>
    <row r="131" spans="1:4" x14ac:dyDescent="0.2">
      <c r="A131" s="5" t="s">
        <v>124</v>
      </c>
      <c r="B131" s="43">
        <f t="shared" si="4"/>
        <v>187.48</v>
      </c>
      <c r="C131" s="61">
        <v>0.54500000000000004</v>
      </c>
      <c r="D131" s="2">
        <v>344</v>
      </c>
    </row>
    <row r="132" spans="1:4" x14ac:dyDescent="0.2">
      <c r="A132" s="5" t="s">
        <v>166</v>
      </c>
      <c r="B132" s="43">
        <f t="shared" si="4"/>
        <v>63.22</v>
      </c>
      <c r="C132" s="61">
        <v>0.54500000000000004</v>
      </c>
      <c r="D132" s="2">
        <v>116</v>
      </c>
    </row>
    <row r="133" spans="1:4" x14ac:dyDescent="0.2">
      <c r="A133" s="5" t="s">
        <v>127</v>
      </c>
      <c r="B133" s="43">
        <f t="shared" si="4"/>
        <v>183.12</v>
      </c>
      <c r="C133" s="61">
        <v>0.54500000000000004</v>
      </c>
      <c r="D133" s="2">
        <v>336</v>
      </c>
    </row>
    <row r="134" spans="1:4" x14ac:dyDescent="0.2">
      <c r="A134" s="5" t="s">
        <v>130</v>
      </c>
      <c r="B134" s="43">
        <f t="shared" si="4"/>
        <v>117.72</v>
      </c>
      <c r="C134" s="61">
        <v>0.54500000000000004</v>
      </c>
      <c r="D134" s="2">
        <v>216</v>
      </c>
    </row>
    <row r="135" spans="1:4" x14ac:dyDescent="0.2">
      <c r="A135" s="5" t="s">
        <v>192</v>
      </c>
      <c r="B135" s="43">
        <f t="shared" si="4"/>
        <v>134.07</v>
      </c>
      <c r="C135" s="61">
        <v>0.54500000000000004</v>
      </c>
      <c r="D135" s="2">
        <v>246</v>
      </c>
    </row>
    <row r="136" spans="1:4" x14ac:dyDescent="0.2">
      <c r="A136" s="5" t="s">
        <v>132</v>
      </c>
      <c r="B136" s="43">
        <f t="shared" si="4"/>
        <v>56.68</v>
      </c>
      <c r="C136" s="61">
        <v>0.54500000000000004</v>
      </c>
      <c r="D136" s="2">
        <v>104</v>
      </c>
    </row>
    <row r="137" spans="1:4" x14ac:dyDescent="0.2">
      <c r="A137" s="5" t="s">
        <v>135</v>
      </c>
      <c r="B137" s="43">
        <f t="shared" si="4"/>
        <v>74.12</v>
      </c>
      <c r="C137" s="61">
        <v>0.54500000000000004</v>
      </c>
      <c r="D137" s="2">
        <v>136</v>
      </c>
    </row>
    <row r="138" spans="1:4" x14ac:dyDescent="0.2">
      <c r="A138" s="5" t="s">
        <v>138</v>
      </c>
      <c r="B138" s="43">
        <f t="shared" si="4"/>
        <v>91.56</v>
      </c>
      <c r="C138" s="61">
        <v>0.54500000000000004</v>
      </c>
      <c r="D138" s="2">
        <v>168</v>
      </c>
    </row>
    <row r="139" spans="1:4" x14ac:dyDescent="0.2">
      <c r="A139" s="63" t="s">
        <v>196</v>
      </c>
      <c r="B139" s="43">
        <f t="shared" si="4"/>
        <v>138.43</v>
      </c>
      <c r="C139" s="61">
        <v>0.54500000000000004</v>
      </c>
      <c r="D139" s="64">
        <v>254</v>
      </c>
    </row>
    <row r="140" spans="1:4" x14ac:dyDescent="0.2">
      <c r="A140" s="5" t="s">
        <v>141</v>
      </c>
      <c r="B140" s="43">
        <f t="shared" si="4"/>
        <v>267.05</v>
      </c>
      <c r="C140" s="61">
        <v>0.54500000000000004</v>
      </c>
      <c r="D140" s="2">
        <v>490</v>
      </c>
    </row>
    <row r="141" spans="1:4" x14ac:dyDescent="0.2">
      <c r="A141" s="5" t="s">
        <v>144</v>
      </c>
      <c r="B141" s="43">
        <f t="shared" si="4"/>
        <v>177.67</v>
      </c>
      <c r="C141" s="61">
        <v>0.54500000000000004</v>
      </c>
      <c r="D141" s="2">
        <v>326</v>
      </c>
    </row>
    <row r="142" spans="1:4" x14ac:dyDescent="0.2">
      <c r="A142" s="5" t="s">
        <v>147</v>
      </c>
      <c r="B142" s="43">
        <f t="shared" si="4"/>
        <v>87.2</v>
      </c>
      <c r="C142" s="61">
        <v>0.54500000000000004</v>
      </c>
      <c r="D142" s="2">
        <v>160</v>
      </c>
    </row>
    <row r="143" spans="1:4" x14ac:dyDescent="0.2">
      <c r="A143" s="63" t="s">
        <v>208</v>
      </c>
      <c r="B143" s="43">
        <f t="shared" si="4"/>
        <v>153.15</v>
      </c>
      <c r="C143" s="61">
        <v>0.54500000000000004</v>
      </c>
      <c r="D143" s="64">
        <v>281</v>
      </c>
    </row>
    <row r="144" spans="1:4" x14ac:dyDescent="0.2">
      <c r="A144" s="5" t="s">
        <v>150</v>
      </c>
      <c r="B144" s="43">
        <f t="shared" si="4"/>
        <v>184.21</v>
      </c>
      <c r="C144" s="61">
        <v>0.54500000000000004</v>
      </c>
      <c r="D144" s="2">
        <v>338</v>
      </c>
    </row>
    <row r="145" spans="1:4" x14ac:dyDescent="0.2">
      <c r="A145" s="63" t="s">
        <v>211</v>
      </c>
      <c r="B145" s="43">
        <f t="shared" si="4"/>
        <v>154.78</v>
      </c>
      <c r="C145" s="61">
        <v>0.54500000000000004</v>
      </c>
      <c r="D145" s="64">
        <v>284</v>
      </c>
    </row>
    <row r="146" spans="1:4" x14ac:dyDescent="0.2">
      <c r="A146" s="2" t="s">
        <v>153</v>
      </c>
      <c r="B146" s="43">
        <f t="shared" si="4"/>
        <v>83.93</v>
      </c>
      <c r="C146" s="61">
        <v>0.54500000000000004</v>
      </c>
      <c r="D146" s="2">
        <v>154</v>
      </c>
    </row>
    <row r="147" spans="1:4" x14ac:dyDescent="0.2">
      <c r="A147" s="5" t="s">
        <v>156</v>
      </c>
      <c r="B147" s="43">
        <f t="shared" si="4"/>
        <v>101.37</v>
      </c>
      <c r="C147" s="61">
        <v>0.54500000000000004</v>
      </c>
      <c r="D147" s="2">
        <v>186</v>
      </c>
    </row>
    <row r="148" spans="1:4" x14ac:dyDescent="0.2">
      <c r="A148" s="5" t="s">
        <v>158</v>
      </c>
      <c r="B148" s="43">
        <f t="shared" si="4"/>
        <v>279.04000000000002</v>
      </c>
      <c r="C148" s="61">
        <v>0.54500000000000004</v>
      </c>
      <c r="D148" s="2">
        <v>512</v>
      </c>
    </row>
    <row r="149" spans="1:4" x14ac:dyDescent="0.2">
      <c r="A149" s="5" t="s">
        <v>159</v>
      </c>
      <c r="B149" s="43">
        <f t="shared" si="4"/>
        <v>55.59</v>
      </c>
      <c r="C149" s="61">
        <v>0.54500000000000004</v>
      </c>
      <c r="D149" s="2">
        <v>102</v>
      </c>
    </row>
    <row r="150" spans="1:4" x14ac:dyDescent="0.2">
      <c r="A150" s="5" t="s">
        <v>160</v>
      </c>
      <c r="B150" s="43">
        <f t="shared" ref="B150" si="5">ROUND(D150*C150,2)</f>
        <v>25.07</v>
      </c>
      <c r="C150" s="61">
        <v>0.54500000000000004</v>
      </c>
      <c r="D150" s="2">
        <v>46</v>
      </c>
    </row>
    <row r="151" spans="1:4" x14ac:dyDescent="0.2">
      <c r="A151" s="63" t="s">
        <v>212</v>
      </c>
      <c r="B151" s="43">
        <f t="shared" ref="B151" si="6">ROUND(D151*C151,2)</f>
        <v>100.83</v>
      </c>
      <c r="C151" s="61">
        <v>0.54500000000000004</v>
      </c>
      <c r="D151" s="64">
        <v>185</v>
      </c>
    </row>
  </sheetData>
  <sortState ref="A2:D140">
    <sortCondition ref="A109"/>
  </sortState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Voucher</vt:lpstr>
      <vt:lpstr>Table</vt:lpstr>
      <vt:lpstr>Data</vt:lpstr>
      <vt:lpstr>From</vt:lpstr>
      <vt:lpstr>Mileage</vt:lpstr>
      <vt:lpstr>Voucher!Print_Area</vt:lpstr>
      <vt:lpstr>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cbynum</dc:creator>
  <cp:lastModifiedBy>Wethington, Heath</cp:lastModifiedBy>
  <cp:lastPrinted>2015-10-16T18:57:11Z</cp:lastPrinted>
  <dcterms:created xsi:type="dcterms:W3CDTF">2015-01-28T10:47:46Z</dcterms:created>
  <dcterms:modified xsi:type="dcterms:W3CDTF">2021-09-08T16:24:01Z</dcterms:modified>
</cp:coreProperties>
</file>